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5040" windowWidth="19440" windowHeight="5100" tabRatio="618" activeTab="0"/>
  </bookViews>
  <sheets>
    <sheet name="Tab_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0" hidden="1">{"Main Economic Indicators",#N/A,FALSE,"C"}</definedName>
    <definedName name="ams" hidden="1">{"Main Economic Indicators",#N/A,FALSE,"C"}</definedName>
    <definedName name="amstwo" localSheetId="0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 localSheetId="0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Dhjetor_Ar_TOT_Lek">'[35]2003'!#REF!</definedName>
    <definedName name="Dhjetor_Ar_TOT_Valute">'[35]2003'!#REF!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0" hidden="1">{"Main Economic Indicators",#N/A,FALSE,"C"}</definedName>
    <definedName name="endrit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LLF">'[11]Q3'!$E$10:$AH$10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0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0" hidden="1">{"WEO",#N/A,FALSE,"T"}</definedName>
    <definedName name="newname4" hidden="1">{"WEO",#N/A,FALSE,"T"}</definedName>
    <definedName name="newname5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0">'Tab_6'!$A$1:$L$85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 localSheetId="0">'[54]Tregues'!$A$1:$J$50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vani_Vjetor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 localSheetId="0">'[53]kursi'!$A$27:$M$37</definedName>
    <definedName name="viti2006">'[53]kursi'!$A$27:$M$37</definedName>
    <definedName name="viti2007" localSheetId="0">'[53]kursi'!$A$41:$M$51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ormula." localSheetId="0" hidden="1">{#N/A,#N/A,FALSE,"MS"}</definedName>
    <definedName name="wrn.formula." hidden="1">{#N/A,#N/A,FALSE,"MS"}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 localSheetId="0">#REF!</definedName>
    <definedName name="YEAR2009">#REF!</definedName>
    <definedName name="YEAR2013" localSheetId="0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<sst xmlns="http://schemas.openxmlformats.org/spreadsheetml/2006/main" count="181" uniqueCount="170">
  <si>
    <t>Sigurimi Shoqeror</t>
  </si>
  <si>
    <t>Nr.</t>
  </si>
  <si>
    <t>E  M  E  R  T  I  M  I</t>
  </si>
  <si>
    <t>I T E M S</t>
  </si>
  <si>
    <t>TOTALI TE ARDHURAVE</t>
  </si>
  <si>
    <t>TOTAL REVENUE</t>
  </si>
  <si>
    <t>I.</t>
  </si>
  <si>
    <t>Te ardhura nga ndihmat</t>
  </si>
  <si>
    <t>Grants</t>
  </si>
  <si>
    <t>II.</t>
  </si>
  <si>
    <t>Te ardhura tatimore</t>
  </si>
  <si>
    <t>Tax Revenue</t>
  </si>
  <si>
    <t>II.1</t>
  </si>
  <si>
    <t>Nga Tatimet dhe Doganat</t>
  </si>
  <si>
    <t>From tax offices and customs</t>
  </si>
  <si>
    <t>Tatimi mbi Vleren e Shtuar</t>
  </si>
  <si>
    <t>Tatimi mbi Fitimin</t>
  </si>
  <si>
    <t>Profit Tax</t>
  </si>
  <si>
    <t>Akcizat</t>
  </si>
  <si>
    <t>Excise Tax</t>
  </si>
  <si>
    <t>Tatimi mbi te Ardhurat Personale</t>
  </si>
  <si>
    <t>Personal Income Tax</t>
  </si>
  <si>
    <t>Taksa Nacionale dhe te tjera</t>
  </si>
  <si>
    <t>National Taxes and others</t>
  </si>
  <si>
    <t>Taksa Doganore</t>
  </si>
  <si>
    <t>Customs Duties</t>
  </si>
  <si>
    <t>II.2</t>
  </si>
  <si>
    <t>Te ardhura nga Pushteti Vendor</t>
  </si>
  <si>
    <t>Local Taxes</t>
  </si>
  <si>
    <t>Taksa Lokale</t>
  </si>
  <si>
    <t>Property Tax</t>
  </si>
  <si>
    <t>II.3</t>
  </si>
  <si>
    <t>Social Insurance</t>
  </si>
  <si>
    <t>Sigurimi Shendetesor</t>
  </si>
  <si>
    <t>Health insurance</t>
  </si>
  <si>
    <t>III.</t>
  </si>
  <si>
    <t>Te ardhura Jotatimore</t>
  </si>
  <si>
    <t>Nontax Revenue</t>
  </si>
  <si>
    <t>Tran.Fitimi nga Banka e Shqiperise</t>
  </si>
  <si>
    <t>Profit transfer from BOA</t>
  </si>
  <si>
    <t>Te ardhura nga Institucionet Buxhetore</t>
  </si>
  <si>
    <t>Income of budgetary institutions</t>
  </si>
  <si>
    <t>Dividenti</t>
  </si>
  <si>
    <t>Divident</t>
  </si>
  <si>
    <t>Te tjera</t>
  </si>
  <si>
    <t>TOTALI I SHPENZIMEVE</t>
  </si>
  <si>
    <t>TOTAL EXPENDITURE</t>
  </si>
  <si>
    <t>Shpenzime Korrente</t>
  </si>
  <si>
    <t>Current Expenditures</t>
  </si>
  <si>
    <t>Personeli</t>
  </si>
  <si>
    <t>Personnel expenditures</t>
  </si>
  <si>
    <t>Paga</t>
  </si>
  <si>
    <t>Wages</t>
  </si>
  <si>
    <t>Kontributi per Sigurime Shoqerore</t>
  </si>
  <si>
    <t>Social insurance contributions</t>
  </si>
  <si>
    <t>Interesat</t>
  </si>
  <si>
    <t>Interest</t>
  </si>
  <si>
    <t xml:space="preserve"> Te Brendshme</t>
  </si>
  <si>
    <t>Domestic</t>
  </si>
  <si>
    <t xml:space="preserve"> Te Huaja</t>
  </si>
  <si>
    <t>Foreign</t>
  </si>
  <si>
    <t>Subvencionet</t>
  </si>
  <si>
    <t>Subsidies</t>
  </si>
  <si>
    <t>Social insurance outlays</t>
  </si>
  <si>
    <t>Sigurime Shoqerore</t>
  </si>
  <si>
    <t>Social insurance</t>
  </si>
  <si>
    <t>Sigurime Shendetesore</t>
  </si>
  <si>
    <t>Local Budget expenditure</t>
  </si>
  <si>
    <t>Local Budget (Grant)</t>
  </si>
  <si>
    <t>Local Budget (Own revenues)</t>
  </si>
  <si>
    <t xml:space="preserve">Shpenzime te tjera </t>
  </si>
  <si>
    <t>Other expenditures</t>
  </si>
  <si>
    <t>Pagesa e Papunesise</t>
  </si>
  <si>
    <t>Unemployment insurance benefits</t>
  </si>
  <si>
    <t>Kompensim per ish te perndjekurit politike</t>
  </si>
  <si>
    <t>Compensation for ex political prisoners</t>
  </si>
  <si>
    <t>Fondi Rezerve, Kontigjenca</t>
  </si>
  <si>
    <t>Reserve fund, Contingency</t>
  </si>
  <si>
    <t>Shpenzime Kapitale</t>
  </si>
  <si>
    <t>Capital expenditures</t>
  </si>
  <si>
    <t>Financimi Brendshem</t>
  </si>
  <si>
    <t>Domestic financing</t>
  </si>
  <si>
    <t>Foreign financing</t>
  </si>
  <si>
    <t xml:space="preserve"> DEFIÇITI</t>
  </si>
  <si>
    <t>FINANCIMI DEFIÇITIT</t>
  </si>
  <si>
    <t>Financing (Cash)</t>
  </si>
  <si>
    <t xml:space="preserve"> Brendshem</t>
  </si>
  <si>
    <t xml:space="preserve">   Te ardhura nga privatizimi</t>
  </si>
  <si>
    <t xml:space="preserve">  Privatization receipts</t>
  </si>
  <si>
    <t xml:space="preserve">   Hua-marrje e brendshme</t>
  </si>
  <si>
    <t xml:space="preserve">  Domestic borrowing</t>
  </si>
  <si>
    <t>I Huaj</t>
  </si>
  <si>
    <t xml:space="preserve">  Long-term Loan(Drawings)</t>
  </si>
  <si>
    <t xml:space="preserve">   Ripagesat</t>
  </si>
  <si>
    <t xml:space="preserve">  Repayments</t>
  </si>
  <si>
    <t xml:space="preserve">V.A.T </t>
  </si>
  <si>
    <t>Cash Balance</t>
  </si>
  <si>
    <t>Shpenzime per Buxhetin Vendor</t>
  </si>
  <si>
    <t xml:space="preserve">   Hua afatgjate (e marre) per projekte</t>
  </si>
  <si>
    <t>Tatimi mbi Pasurine (ndertesat)</t>
  </si>
  <si>
    <t>Tarifat e Sherbimeve</t>
  </si>
  <si>
    <t>Services Fees</t>
  </si>
  <si>
    <t>Others</t>
  </si>
  <si>
    <t>Te ardhurat per kompensimin ne vlere te pronareve</t>
  </si>
  <si>
    <t xml:space="preserve">Revenues for owners' in value-compensation </t>
  </si>
  <si>
    <t>Expenditure for owners' in value-compensation</t>
  </si>
  <si>
    <t>Contingency for deficit financing</t>
  </si>
  <si>
    <t>Te ardhurat nga Fondet Speciale</t>
  </si>
  <si>
    <t>Revenues from Special Funds</t>
  </si>
  <si>
    <t>Shpenzime per Fondet Speciale</t>
  </si>
  <si>
    <t>Politika te reja pensionesh</t>
  </si>
  <si>
    <t>Shpenzime per Kompensimin ne Vlere te Pronareve</t>
  </si>
  <si>
    <t>Contingency for new policies</t>
  </si>
  <si>
    <t>Buxhetet e Fondeve Speciale</t>
  </si>
  <si>
    <t xml:space="preserve">Produkti i Brendshem Bruto (PBB) </t>
  </si>
  <si>
    <t xml:space="preserve">
Ne % te PBB</t>
  </si>
  <si>
    <t xml:space="preserve">
Buxheti 
Vendor</t>
  </si>
  <si>
    <t>Te ardhura nga taksat dhe tarifat vendore</t>
  </si>
  <si>
    <t>Granti nga buxheti i shtetit per pushtetin vendor</t>
  </si>
  <si>
    <t xml:space="preserve">
Buxheti 
i Shtetit</t>
  </si>
  <si>
    <t>Financimi Huaj</t>
  </si>
  <si>
    <t xml:space="preserve">Fond i pakushtezuar </t>
  </si>
  <si>
    <t>Unconditional Fund</t>
  </si>
  <si>
    <t>Fondi i vecante i pagave</t>
  </si>
  <si>
    <t xml:space="preserve">Bonus fund </t>
  </si>
  <si>
    <t xml:space="preserve">                      from Exceptional Revenues</t>
  </si>
  <si>
    <t xml:space="preserve">Local Budget (from shared taxes revenues) </t>
  </si>
  <si>
    <t>Buxheti Lokal (Nga te ardhurat jo-tatimore)</t>
  </si>
  <si>
    <t xml:space="preserve">Local Budget (from non-tax revenues) </t>
  </si>
  <si>
    <t>Fond Kontigjence</t>
  </si>
  <si>
    <t>Nga te ardhurat e Arsimit te Larte</t>
  </si>
  <si>
    <t>From Higher Education System's own revenues</t>
  </si>
  <si>
    <t>Buxheti Lokal (Te ardhurat nga transferimi i rentes)</t>
  </si>
  <si>
    <t>Shpenzime Operative Mirembajtje nga te cilat:</t>
  </si>
  <si>
    <t>Te qeverisjes qendrore</t>
  </si>
  <si>
    <t>Arsimi i Larte</t>
  </si>
  <si>
    <t>Te tjera jashte limitit</t>
  </si>
  <si>
    <t>Ndihma Ekonomike dhe Paaftesia</t>
  </si>
  <si>
    <t>Kompesim per shtresat ne nevoje</t>
  </si>
  <si>
    <t>Politikat te reja pagash per Policine e Shtetit</t>
  </si>
  <si>
    <t>Contingency for new policies for state police</t>
  </si>
  <si>
    <t>Detyrimet e prapambetura</t>
  </si>
  <si>
    <t>Detyrimet e infrastruktures</t>
  </si>
  <si>
    <t>Detyrimet tatimore</t>
  </si>
  <si>
    <t>IV</t>
  </si>
  <si>
    <t>Arrears</t>
  </si>
  <si>
    <t>Infrastructure</t>
  </si>
  <si>
    <t>Tax arrears</t>
  </si>
  <si>
    <t>Budget support</t>
  </si>
  <si>
    <t>Tatimi i thjeshtuar mbi fitimin e biznesit te vogel</t>
  </si>
  <si>
    <t xml:space="preserve">   Mbeshtetje buxhetore</t>
  </si>
  <si>
    <t>Compensation for food and energy</t>
  </si>
  <si>
    <t>Social assistance and disability</t>
  </si>
  <si>
    <t>Simple profit tax of small bisness</t>
  </si>
  <si>
    <t>Operational &amp; Maintenance of which:</t>
  </si>
  <si>
    <t xml:space="preserve">                    from revenues of Higher Education System</t>
  </si>
  <si>
    <t xml:space="preserve">                 Central government</t>
  </si>
  <si>
    <t>Fondi Rezerve</t>
  </si>
  <si>
    <t xml:space="preserve"> Reserve Fund</t>
  </si>
  <si>
    <t>Local Infrastructure Development Fund</t>
  </si>
  <si>
    <t>ne milion leke (in million lek)</t>
  </si>
  <si>
    <t xml:space="preserve">
Buxheti 2015</t>
  </si>
  <si>
    <t xml:space="preserve">     Nga te cilat : mbeshtetje buxhetore</t>
  </si>
  <si>
    <t>V</t>
  </si>
  <si>
    <t>Huadhenie Neto per Energjine</t>
  </si>
  <si>
    <t xml:space="preserve">
Buxheti 2016</t>
  </si>
  <si>
    <t xml:space="preserve">
Buxheti 2017</t>
  </si>
  <si>
    <t>TREGUESIT FISKALE TE BUXHETIT TE KONSOLIDUAR 2015 DHE PARASHIKIMI 2016-2017</t>
  </si>
  <si>
    <t>(Fiscal indicators regarding consolidated budget of 2015 and the forecast for 2016-2017)</t>
  </si>
  <si>
    <t>Fondi për Zhvillimin e Rajoneve (Infrastruktura vendore, rajonale dhe Shqipëria Dixhitale)</t>
  </si>
</sst>
</file>

<file path=xl/styles.xml><?xml version="1.0" encoding="utf-8"?>
<styleSheet xmlns="http://schemas.openxmlformats.org/spreadsheetml/2006/main">
  <numFmts count="55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0_);\(0\)"/>
    <numFmt numFmtId="177" formatCode="0.0"/>
    <numFmt numFmtId="178" formatCode="00000"/>
    <numFmt numFmtId="179" formatCode="000"/>
    <numFmt numFmtId="180" formatCode="00"/>
    <numFmt numFmtId="181" formatCode="#,##0.000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_([$€]* #,##0.00_);_([$€]* \(#,##0.00\);_([$€]* &quot;-&quot;??_);_(@_)"/>
    <numFmt numFmtId="188" formatCode="[&gt;=0.05]#,##0.0;[&lt;=-0.05]\-#,##0.0;?0.0"/>
    <numFmt numFmtId="189" formatCode="[Black]#,##0.0;[Black]\-#,##0.0;;"/>
    <numFmt numFmtId="190" formatCode="[Black][&gt;0.05]#,##0.0;[Black][&lt;-0.05]\-#,##0.0;;"/>
    <numFmt numFmtId="191" formatCode="[Black][&gt;0.5]#,##0;[Black][&lt;-0.5]\-#,##0;;"/>
    <numFmt numFmtId="192" formatCode="General\ \ \ \ \ \ "/>
    <numFmt numFmtId="193" formatCode="0.0\ \ \ \ \ \ \ \ "/>
    <numFmt numFmtId="194" formatCode="mmmm\ yyyy"/>
    <numFmt numFmtId="195" formatCode="#,##0\ &quot;Kč&quot;;\-#,##0\ &quot;Kč&quot;"/>
    <numFmt numFmtId="196" formatCode="#,##0.0____"/>
    <numFmt numFmtId="197" formatCode="\$#,##0.00\ ;\(\$#,##0.00\)"/>
    <numFmt numFmtId="198" formatCode="_-&quot;¢&quot;* #,##0_-;\-&quot;¢&quot;* #,##0_-;_-&quot;¢&quot;* &quot;-&quot;_-;_-@_-"/>
    <numFmt numFmtId="199" formatCode="_-&quot;¢&quot;* #,##0.00_-;\-&quot;¢&quot;* #,##0.00_-;_-&quot;¢&quot;* &quot;-&quot;??_-;_-@_-"/>
    <numFmt numFmtId="200" formatCode="mmmm\ d\,\ yyyy"/>
    <numFmt numFmtId="201" formatCode="#,##0.0000"/>
    <numFmt numFmtId="202" formatCode="#,##0.00000"/>
    <numFmt numFmtId="203" formatCode="#,##0.000000"/>
    <numFmt numFmtId="204" formatCode="0.000"/>
    <numFmt numFmtId="205" formatCode="0.0000"/>
    <numFmt numFmtId="206" formatCode="0.00000"/>
    <numFmt numFmtId="207" formatCode="_(* #,##0.0_);_(* \(#,##0.0\);_(* &quot;-&quot;??_);_(@_)"/>
    <numFmt numFmtId="208" formatCode="_(* #,##0_);_(* \(#,##0\);_(* &quot;-&quot;??_);_(@_)"/>
    <numFmt numFmtId="209" formatCode="0.0_);\(0.0\)"/>
    <numFmt numFmtId="210" formatCode="_(* #,##0.00_);_(* \(#,##0.00\);_(* \-??_);_(@_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Engravers MT"/>
      <family val="1"/>
    </font>
    <font>
      <sz val="11"/>
      <name val="Bookman Old Style"/>
      <family val="1"/>
    </font>
    <font>
      <sz val="6"/>
      <name val="Bookman Old Style"/>
      <family val="1"/>
    </font>
    <font>
      <sz val="10"/>
      <name val="Bookman Old Style"/>
      <family val="1"/>
    </font>
    <font>
      <i/>
      <sz val="8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sz val="7"/>
      <name val="Bookman Old Style"/>
      <family val="1"/>
    </font>
    <font>
      <b/>
      <sz val="9"/>
      <name val="Bookman Old Style"/>
      <family val="1"/>
    </font>
    <font>
      <i/>
      <sz val="7"/>
      <color indexed="8"/>
      <name val="Bookman Old Style"/>
      <family val="1"/>
    </font>
    <font>
      <b/>
      <i/>
      <sz val="8"/>
      <color indexed="8"/>
      <name val="Bookman Old Style"/>
      <family val="1"/>
    </font>
    <font>
      <b/>
      <i/>
      <sz val="9"/>
      <color indexed="8"/>
      <name val="Bookman Old Style"/>
      <family val="1"/>
    </font>
    <font>
      <i/>
      <sz val="8"/>
      <color indexed="8"/>
      <name val="Bookman Old Style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i/>
      <sz val="10"/>
      <color indexed="10"/>
      <name val="Arial"/>
      <family val="2"/>
    </font>
    <font>
      <b/>
      <sz val="8"/>
      <color indexed="8"/>
      <name val="Bookman Old Style"/>
      <family val="1"/>
    </font>
    <font>
      <i/>
      <sz val="10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thick"/>
      <right style="double"/>
      <top style="thick"/>
      <bottom style="thick"/>
    </border>
    <border>
      <left style="double"/>
      <right>
        <color indexed="63"/>
      </right>
      <top style="thick"/>
      <bottom style="thick"/>
    </border>
    <border>
      <left style="double"/>
      <right style="double"/>
      <top style="thick"/>
      <bottom style="thick"/>
    </border>
    <border>
      <left style="double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top"/>
      <protection/>
    </xf>
    <xf numFmtId="0" fontId="20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186" fontId="22" fillId="0" borderId="0" applyFont="0" applyFill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3" fontId="0" fillId="8" borderId="1" applyNumberFormat="0">
      <alignment/>
      <protection/>
    </xf>
    <xf numFmtId="0" fontId="26" fillId="20" borderId="2" applyNumberFormat="0" applyAlignment="0" applyProtection="0"/>
    <xf numFmtId="0" fontId="27" fillId="0" borderId="3" applyNumberFormat="0" applyFont="0" applyFill="0" applyAlignment="0" applyProtection="0"/>
    <xf numFmtId="0" fontId="28" fillId="21" borderId="4" applyNumberFormat="0" applyAlignment="0" applyProtection="0"/>
    <xf numFmtId="171" fontId="0" fillId="0" borderId="0" applyFont="0" applyFill="0" applyBorder="0" applyAlignment="0" applyProtection="0"/>
    <xf numFmtId="0" fontId="29" fillId="0" borderId="0">
      <alignment/>
      <protection/>
    </xf>
    <xf numFmtId="169" fontId="0" fillId="0" borderId="0" applyFont="0" applyFill="0" applyBorder="0" applyAlignment="0" applyProtection="0"/>
    <xf numFmtId="175" fontId="0" fillId="0" borderId="0" applyFill="0" applyBorder="0" applyAlignment="0" applyProtection="0"/>
    <xf numFmtId="171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30" fillId="0" borderId="0">
      <alignment horizontal="right" vertical="top"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200" fontId="0" fillId="0" borderId="0" applyFill="0" applyBorder="0" applyAlignment="0" applyProtection="0"/>
    <xf numFmtId="0" fontId="27" fillId="0" borderId="0" applyFont="0" applyFill="0" applyBorder="0" applyAlignment="0" applyProtection="0"/>
    <xf numFmtId="0" fontId="0" fillId="20" borderId="0" applyNumberFormat="0" applyBorder="0" applyProtection="0">
      <alignment/>
    </xf>
    <xf numFmtId="187" fontId="0" fillId="0" borderId="0" applyFont="0" applyFill="0" applyBorder="0" applyAlignment="0" applyProtection="0"/>
    <xf numFmtId="174" fontId="0" fillId="5" borderId="5" applyNumberFormat="0" applyFont="0" applyBorder="0" applyAlignment="0" applyProtection="0"/>
    <xf numFmtId="0" fontId="31" fillId="0" borderId="0" applyNumberForma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2" fillId="4" borderId="0" applyNumberFormat="0" applyBorder="0" applyAlignment="0" applyProtection="0"/>
    <xf numFmtId="38" fontId="3" fillId="20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5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36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75" fontId="37" fillId="0" borderId="0">
      <alignment/>
      <protection/>
    </xf>
    <xf numFmtId="0" fontId="38" fillId="0" borderId="10" applyNumberFormat="0" applyFill="0" applyAlignment="0" applyProtection="0"/>
    <xf numFmtId="195" fontId="27" fillId="0" borderId="0" applyFont="0" applyFill="0" applyBorder="0" applyAlignment="0" applyProtection="0"/>
    <xf numFmtId="172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198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88" fontId="39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1" applyNumberFormat="0" applyFont="0" applyAlignment="0" applyProtection="0"/>
    <xf numFmtId="0" fontId="43" fillId="20" borderId="11" applyNumberFormat="0" applyAlignment="0" applyProtection="0"/>
    <xf numFmtId="40" fontId="20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2" fontId="27" fillId="0" borderId="0" applyFont="0" applyFill="0" applyBorder="0" applyAlignment="0" applyProtection="0"/>
    <xf numFmtId="196" fontId="39" fillId="0" borderId="0" applyFill="0" applyBorder="0" applyAlignment="0">
      <protection/>
    </xf>
    <xf numFmtId="3" fontId="0" fillId="25" borderId="1" applyNumberFormat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20" fillId="0" borderId="0">
      <alignment vertical="top"/>
      <protection/>
    </xf>
    <xf numFmtId="0" fontId="0" fillId="0" borderId="0" applyNumberFormat="0">
      <alignment/>
      <protection/>
    </xf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39" fillId="0" borderId="0">
      <alignment/>
      <protection/>
    </xf>
    <xf numFmtId="0" fontId="50" fillId="0" borderId="0">
      <alignment horizontal="left" wrapText="1"/>
      <protection/>
    </xf>
    <xf numFmtId="0" fontId="51" fillId="0" borderId="13" applyNumberFormat="0" applyFont="0" applyFill="0" applyBorder="0" applyAlignment="0" applyProtection="0"/>
    <xf numFmtId="192" fontId="22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193" fontId="51" fillId="0" borderId="0" applyNumberFormat="0" applyFont="0" applyFill="0" applyBorder="0" applyAlignment="0" applyProtection="0"/>
    <xf numFmtId="0" fontId="39" fillId="0" borderId="13" applyNumberFormat="0" applyFont="0" applyFill="0" applyAlignment="0" applyProtection="0"/>
    <xf numFmtId="0" fontId="39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194" fontId="39" fillId="0" borderId="0">
      <alignment horizontal="right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7" fontId="21" fillId="0" borderId="0">
      <alignment horizontal="right"/>
      <protection/>
    </xf>
    <xf numFmtId="0" fontId="54" fillId="0" borderId="0" applyProtection="0">
      <alignment/>
    </xf>
    <xf numFmtId="197" fontId="54" fillId="0" borderId="0" applyProtection="0">
      <alignment/>
    </xf>
    <xf numFmtId="0" fontId="55" fillId="0" borderId="0" applyProtection="0">
      <alignment/>
    </xf>
    <xf numFmtId="0" fontId="56" fillId="0" borderId="0" applyProtection="0">
      <alignment/>
    </xf>
    <xf numFmtId="0" fontId="54" fillId="0" borderId="14" applyProtection="0">
      <alignment/>
    </xf>
    <xf numFmtId="0" fontId="54" fillId="0" borderId="0">
      <alignment/>
      <protection/>
    </xf>
    <xf numFmtId="10" fontId="54" fillId="0" borderId="0" applyProtection="0">
      <alignment/>
    </xf>
    <xf numFmtId="0" fontId="54" fillId="0" borderId="0">
      <alignment/>
      <protection/>
    </xf>
    <xf numFmtId="2" fontId="54" fillId="0" borderId="0" applyProtection="0">
      <alignment/>
    </xf>
    <xf numFmtId="4" fontId="54" fillId="0" borderId="0" applyProtection="0">
      <alignment/>
    </xf>
  </cellStyleXfs>
  <cellXfs count="1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 horizontal="left"/>
    </xf>
    <xf numFmtId="176" fontId="14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6" fontId="13" fillId="0" borderId="0" xfId="0" applyNumberFormat="1" applyFont="1" applyFill="1" applyBorder="1" applyAlignment="1">
      <alignment/>
    </xf>
    <xf numFmtId="174" fontId="13" fillId="0" borderId="15" xfId="127" applyNumberFormat="1" applyFont="1" applyFill="1" applyBorder="1">
      <alignment/>
      <protection/>
    </xf>
    <xf numFmtId="0" fontId="10" fillId="0" borderId="16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176" fontId="12" fillId="0" borderId="16" xfId="0" applyNumberFormat="1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176" fontId="10" fillId="0" borderId="16" xfId="0" applyNumberFormat="1" applyFont="1" applyBorder="1" applyAlignment="1">
      <alignment horizontal="right"/>
    </xf>
    <xf numFmtId="1" fontId="13" fillId="0" borderId="16" xfId="0" applyNumberFormat="1" applyFont="1" applyBorder="1" applyAlignment="1">
      <alignment horizontal="right"/>
    </xf>
    <xf numFmtId="174" fontId="13" fillId="0" borderId="17" xfId="127" applyNumberFormat="1" applyFont="1" applyFill="1" applyBorder="1">
      <alignment/>
      <protection/>
    </xf>
    <xf numFmtId="176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76" fontId="11" fillId="0" borderId="18" xfId="0" applyNumberFormat="1" applyFont="1" applyBorder="1" applyAlignment="1">
      <alignment/>
    </xf>
    <xf numFmtId="176" fontId="10" fillId="0" borderId="18" xfId="0" applyNumberFormat="1" applyFont="1" applyBorder="1" applyAlignment="1">
      <alignment/>
    </xf>
    <xf numFmtId="176" fontId="13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176" fontId="14" fillId="0" borderId="18" xfId="0" applyNumberFormat="1" applyFont="1" applyBorder="1" applyAlignment="1">
      <alignment/>
    </xf>
    <xf numFmtId="176" fontId="12" fillId="0" borderId="19" xfId="0" applyNumberFormat="1" applyFont="1" applyBorder="1" applyAlignment="1">
      <alignment horizontal="left"/>
    </xf>
    <xf numFmtId="176" fontId="10" fillId="0" borderId="19" xfId="0" applyNumberFormat="1" applyFont="1" applyBorder="1" applyAlignment="1">
      <alignment/>
    </xf>
    <xf numFmtId="176" fontId="13" fillId="0" borderId="19" xfId="0" applyNumberFormat="1" applyFont="1" applyBorder="1" applyAlignment="1">
      <alignment/>
    </xf>
    <xf numFmtId="176" fontId="11" fillId="0" borderId="19" xfId="0" applyNumberFormat="1" applyFont="1" applyBorder="1" applyAlignment="1">
      <alignment/>
    </xf>
    <xf numFmtId="176" fontId="12" fillId="0" borderId="19" xfId="0" applyNumberFormat="1" applyFont="1" applyBorder="1" applyAlignment="1">
      <alignment/>
    </xf>
    <xf numFmtId="176" fontId="10" fillId="0" borderId="19" xfId="0" applyNumberFormat="1" applyFont="1" applyBorder="1" applyAlignment="1">
      <alignment wrapText="1"/>
    </xf>
    <xf numFmtId="0" fontId="0" fillId="0" borderId="17" xfId="0" applyBorder="1" applyAlignment="1">
      <alignment/>
    </xf>
    <xf numFmtId="176" fontId="11" fillId="0" borderId="20" xfId="0" applyNumberFormat="1" applyFont="1" applyBorder="1" applyAlignment="1">
      <alignment/>
    </xf>
    <xf numFmtId="176" fontId="11" fillId="0" borderId="21" xfId="0" applyNumberFormat="1" applyFont="1" applyBorder="1" applyAlignment="1">
      <alignment/>
    </xf>
    <xf numFmtId="176" fontId="11" fillId="0" borderId="22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174" fontId="10" fillId="0" borderId="15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174" fontId="10" fillId="0" borderId="15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174" fontId="13" fillId="0" borderId="15" xfId="0" applyNumberFormat="1" applyFont="1" applyFill="1" applyBorder="1" applyAlignment="1">
      <alignment/>
    </xf>
    <xf numFmtId="3" fontId="13" fillId="0" borderId="15" xfId="127" applyNumberFormat="1" applyFont="1" applyFill="1" applyBorder="1">
      <alignment/>
      <protection/>
    </xf>
    <xf numFmtId="174" fontId="13" fillId="0" borderId="15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4" fontId="13" fillId="0" borderId="15" xfId="0" applyNumberFormat="1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174" fontId="10" fillId="0" borderId="17" xfId="0" applyNumberFormat="1" applyFont="1" applyFill="1" applyBorder="1" applyAlignment="1">
      <alignment/>
    </xf>
    <xf numFmtId="174" fontId="13" fillId="0" borderId="17" xfId="0" applyNumberFormat="1" applyFont="1" applyFill="1" applyBorder="1" applyAlignment="1">
      <alignment/>
    </xf>
    <xf numFmtId="174" fontId="10" fillId="0" borderId="17" xfId="0" applyNumberFormat="1" applyFont="1" applyBorder="1" applyAlignment="1">
      <alignment/>
    </xf>
    <xf numFmtId="3" fontId="13" fillId="0" borderId="17" xfId="127" applyNumberFormat="1" applyFont="1" applyFill="1" applyBorder="1">
      <alignment/>
      <protection/>
    </xf>
    <xf numFmtId="174" fontId="13" fillId="0" borderId="17" xfId="0" applyNumberFormat="1" applyFont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176" fontId="13" fillId="0" borderId="16" xfId="0" applyNumberFormat="1" applyFont="1" applyBorder="1" applyAlignment="1">
      <alignment horizontal="right"/>
    </xf>
    <xf numFmtId="174" fontId="10" fillId="0" borderId="23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174" fontId="10" fillId="0" borderId="24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3" fontId="10" fillId="25" borderId="18" xfId="0" applyNumberFormat="1" applyFont="1" applyFill="1" applyBorder="1" applyAlignment="1">
      <alignment/>
    </xf>
    <xf numFmtId="3" fontId="13" fillId="25" borderId="18" xfId="0" applyNumberFormat="1" applyFont="1" applyFill="1" applyBorder="1" applyAlignment="1">
      <alignment/>
    </xf>
    <xf numFmtId="3" fontId="13" fillId="25" borderId="18" xfId="127" applyNumberFormat="1" applyFont="1" applyFill="1" applyBorder="1">
      <alignment/>
      <protection/>
    </xf>
    <xf numFmtId="3" fontId="10" fillId="25" borderId="20" xfId="0" applyNumberFormat="1" applyFont="1" applyFill="1" applyBorder="1" applyAlignment="1">
      <alignment/>
    </xf>
    <xf numFmtId="176" fontId="16" fillId="25" borderId="25" xfId="0" applyNumberFormat="1" applyFont="1" applyFill="1" applyBorder="1" applyAlignment="1">
      <alignment horizontal="center"/>
    </xf>
    <xf numFmtId="176" fontId="17" fillId="25" borderId="26" xfId="0" applyNumberFormat="1" applyFont="1" applyFill="1" applyBorder="1" applyAlignment="1">
      <alignment horizontal="center"/>
    </xf>
    <xf numFmtId="3" fontId="18" fillId="25" borderId="27" xfId="0" applyNumberFormat="1" applyFont="1" applyFill="1" applyBorder="1" applyAlignment="1">
      <alignment horizontal="center"/>
    </xf>
    <xf numFmtId="3" fontId="18" fillId="25" borderId="28" xfId="0" applyNumberFormat="1" applyFont="1" applyFill="1" applyBorder="1" applyAlignment="1">
      <alignment horizontal="center"/>
    </xf>
    <xf numFmtId="0" fontId="19" fillId="25" borderId="29" xfId="0" applyFont="1" applyFill="1" applyBorder="1" applyAlignment="1">
      <alignment horizontal="right"/>
    </xf>
    <xf numFmtId="175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13" fillId="0" borderId="16" xfId="0" applyFont="1" applyFill="1" applyBorder="1" applyAlignment="1">
      <alignment horizontal="right"/>
    </xf>
    <xf numFmtId="0" fontId="5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74" fontId="9" fillId="0" borderId="15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176" fontId="9" fillId="0" borderId="19" xfId="0" applyNumberFormat="1" applyFont="1" applyBorder="1" applyAlignment="1">
      <alignment horizontal="right"/>
    </xf>
    <xf numFmtId="176" fontId="13" fillId="0" borderId="19" xfId="0" applyNumberFormat="1" applyFont="1" applyBorder="1" applyAlignment="1">
      <alignment/>
    </xf>
    <xf numFmtId="3" fontId="13" fillId="25" borderId="18" xfId="0" applyNumberFormat="1" applyFont="1" applyFill="1" applyBorder="1" applyAlignment="1">
      <alignment/>
    </xf>
    <xf numFmtId="174" fontId="13" fillId="0" borderId="15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0" fontId="13" fillId="0" borderId="16" xfId="0" applyFont="1" applyBorder="1" applyAlignment="1">
      <alignment horizontal="right"/>
    </xf>
    <xf numFmtId="3" fontId="9" fillId="25" borderId="18" xfId="0" applyNumberFormat="1" applyFont="1" applyFill="1" applyBorder="1" applyAlignment="1">
      <alignment/>
    </xf>
    <xf numFmtId="176" fontId="58" fillId="25" borderId="25" xfId="0" applyNumberFormat="1" applyFont="1" applyFill="1" applyBorder="1" applyAlignment="1">
      <alignment horizontal="center" vertical="center" wrapText="1"/>
    </xf>
    <xf numFmtId="176" fontId="58" fillId="25" borderId="26" xfId="0" applyNumberFormat="1" applyFont="1" applyFill="1" applyBorder="1" applyAlignment="1">
      <alignment horizontal="center" vertical="center" wrapText="1"/>
    </xf>
    <xf numFmtId="176" fontId="58" fillId="25" borderId="25" xfId="0" applyNumberFormat="1" applyFont="1" applyFill="1" applyBorder="1" applyAlignment="1">
      <alignment horizontal="center" vertical="justify" wrapText="1"/>
    </xf>
    <xf numFmtId="176" fontId="58" fillId="25" borderId="27" xfId="0" applyNumberFormat="1" applyFont="1" applyFill="1" applyBorder="1" applyAlignment="1">
      <alignment horizontal="center" vertical="justify" wrapText="1"/>
    </xf>
    <xf numFmtId="176" fontId="58" fillId="25" borderId="28" xfId="0" applyNumberFormat="1" applyFont="1" applyFill="1" applyBorder="1" applyAlignment="1">
      <alignment horizontal="center" vertical="justify" wrapText="1"/>
    </xf>
    <xf numFmtId="176" fontId="58" fillId="25" borderId="29" xfId="0" applyNumberFormat="1" applyFont="1" applyFill="1" applyBorder="1" applyAlignment="1">
      <alignment horizontal="center" vertical="center"/>
    </xf>
    <xf numFmtId="9" fontId="18" fillId="25" borderId="27" xfId="132" applyFont="1" applyFill="1" applyBorder="1" applyAlignment="1">
      <alignment horizontal="right"/>
    </xf>
    <xf numFmtId="3" fontId="18" fillId="25" borderId="2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6" fontId="13" fillId="0" borderId="18" xfId="0" applyNumberFormat="1" applyFont="1" applyFill="1" applyBorder="1" applyAlignment="1">
      <alignment/>
    </xf>
    <xf numFmtId="176" fontId="13" fillId="0" borderId="19" xfId="0" applyNumberFormat="1" applyFont="1" applyFill="1" applyBorder="1" applyAlignment="1">
      <alignment/>
    </xf>
    <xf numFmtId="176" fontId="10" fillId="0" borderId="18" xfId="0" applyNumberFormat="1" applyFont="1" applyFill="1" applyBorder="1" applyAlignment="1">
      <alignment/>
    </xf>
    <xf numFmtId="176" fontId="9" fillId="0" borderId="19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176" fontId="9" fillId="0" borderId="18" xfId="0" applyNumberFormat="1" applyFont="1" applyBorder="1" applyAlignment="1">
      <alignment/>
    </xf>
    <xf numFmtId="3" fontId="9" fillId="25" borderId="18" xfId="0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174" fontId="9" fillId="0" borderId="17" xfId="0" applyNumberFormat="1" applyFont="1" applyFill="1" applyBorder="1" applyAlignment="1">
      <alignment/>
    </xf>
    <xf numFmtId="0" fontId="59" fillId="0" borderId="0" xfId="0" applyFont="1" applyAlignment="1">
      <alignment/>
    </xf>
    <xf numFmtId="3" fontId="9" fillId="0" borderId="17" xfId="0" applyNumberFormat="1" applyFont="1" applyFill="1" applyBorder="1" applyAlignment="1">
      <alignment/>
    </xf>
    <xf numFmtId="0" fontId="60" fillId="0" borderId="0" xfId="0" applyFont="1" applyAlignment="1">
      <alignment/>
    </xf>
    <xf numFmtId="176" fontId="58" fillId="26" borderId="25" xfId="0" applyNumberFormat="1" applyFont="1" applyFill="1" applyBorder="1" applyAlignment="1">
      <alignment horizontal="center" vertical="justify" wrapText="1"/>
    </xf>
    <xf numFmtId="3" fontId="10" fillId="26" borderId="18" xfId="0" applyNumberFormat="1" applyFont="1" applyFill="1" applyBorder="1" applyAlignment="1">
      <alignment/>
    </xf>
    <xf numFmtId="3" fontId="9" fillId="26" borderId="18" xfId="0" applyNumberFormat="1" applyFont="1" applyFill="1" applyBorder="1" applyAlignment="1">
      <alignment/>
    </xf>
    <xf numFmtId="3" fontId="13" fillId="26" borderId="18" xfId="127" applyNumberFormat="1" applyFont="1" applyFill="1" applyBorder="1">
      <alignment/>
      <protection/>
    </xf>
    <xf numFmtId="3" fontId="13" fillId="26" borderId="18" xfId="0" applyNumberFormat="1" applyFont="1" applyFill="1" applyBorder="1" applyAlignment="1">
      <alignment/>
    </xf>
    <xf numFmtId="3" fontId="10" fillId="26" borderId="20" xfId="0" applyNumberFormat="1" applyFont="1" applyFill="1" applyBorder="1" applyAlignment="1">
      <alignment/>
    </xf>
    <xf numFmtId="3" fontId="9" fillId="26" borderId="18" xfId="0" applyNumberFormat="1" applyFont="1" applyFill="1" applyBorder="1" applyAlignment="1">
      <alignment/>
    </xf>
    <xf numFmtId="3" fontId="13" fillId="26" borderId="18" xfId="0" applyNumberFormat="1" applyFont="1" applyFill="1" applyBorder="1" applyAlignment="1">
      <alignment/>
    </xf>
    <xf numFmtId="176" fontId="58" fillId="27" borderId="27" xfId="0" applyNumberFormat="1" applyFont="1" applyFill="1" applyBorder="1" applyAlignment="1">
      <alignment horizontal="center" vertical="justify" wrapText="1"/>
    </xf>
    <xf numFmtId="174" fontId="10" fillId="27" borderId="15" xfId="0" applyNumberFormat="1" applyFont="1" applyFill="1" applyBorder="1" applyAlignment="1">
      <alignment/>
    </xf>
    <xf numFmtId="174" fontId="9" fillId="27" borderId="15" xfId="0" applyNumberFormat="1" applyFont="1" applyFill="1" applyBorder="1" applyAlignment="1">
      <alignment/>
    </xf>
    <xf numFmtId="174" fontId="13" fillId="27" borderId="15" xfId="127" applyNumberFormat="1" applyFont="1" applyFill="1" applyBorder="1">
      <alignment/>
      <protection/>
    </xf>
    <xf numFmtId="174" fontId="13" fillId="27" borderId="15" xfId="0" applyNumberFormat="1" applyFont="1" applyFill="1" applyBorder="1" applyAlignment="1">
      <alignment/>
    </xf>
    <xf numFmtId="174" fontId="10" fillId="27" borderId="23" xfId="0" applyNumberFormat="1" applyFont="1" applyFill="1" applyBorder="1" applyAlignment="1">
      <alignment/>
    </xf>
    <xf numFmtId="174" fontId="9" fillId="27" borderId="15" xfId="0" applyNumberFormat="1" applyFont="1" applyFill="1" applyBorder="1" applyAlignment="1">
      <alignment/>
    </xf>
    <xf numFmtId="174" fontId="13" fillId="27" borderId="15" xfId="0" applyNumberFormat="1" applyFont="1" applyFill="1" applyBorder="1" applyAlignment="1">
      <alignment/>
    </xf>
    <xf numFmtId="176" fontId="58" fillId="27" borderId="28" xfId="0" applyNumberFormat="1" applyFont="1" applyFill="1" applyBorder="1" applyAlignment="1">
      <alignment horizontal="center" vertical="justify" wrapText="1"/>
    </xf>
    <xf numFmtId="174" fontId="10" fillId="27" borderId="17" xfId="0" applyNumberFormat="1" applyFont="1" applyFill="1" applyBorder="1" applyAlignment="1">
      <alignment/>
    </xf>
    <xf numFmtId="174" fontId="9" fillId="27" borderId="17" xfId="0" applyNumberFormat="1" applyFont="1" applyFill="1" applyBorder="1" applyAlignment="1">
      <alignment/>
    </xf>
    <xf numFmtId="174" fontId="13" fillId="27" borderId="17" xfId="127" applyNumberFormat="1" applyFont="1" applyFill="1" applyBorder="1">
      <alignment/>
      <protection/>
    </xf>
    <xf numFmtId="174" fontId="13" fillId="27" borderId="17" xfId="0" applyNumberFormat="1" applyFont="1" applyFill="1" applyBorder="1" applyAlignment="1">
      <alignment/>
    </xf>
    <xf numFmtId="174" fontId="10" fillId="27" borderId="24" xfId="0" applyNumberFormat="1" applyFont="1" applyFill="1" applyBorder="1" applyAlignment="1">
      <alignment/>
    </xf>
    <xf numFmtId="174" fontId="9" fillId="27" borderId="17" xfId="0" applyNumberFormat="1" applyFont="1" applyFill="1" applyBorder="1" applyAlignment="1">
      <alignment/>
    </xf>
    <xf numFmtId="174" fontId="13" fillId="27" borderId="17" xfId="0" applyNumberFormat="1" applyFont="1" applyFill="1" applyBorder="1" applyAlignment="1">
      <alignment/>
    </xf>
    <xf numFmtId="9" fontId="18" fillId="25" borderId="28" xfId="132" applyFont="1" applyFill="1" applyBorder="1" applyAlignment="1">
      <alignment horizontal="right"/>
    </xf>
    <xf numFmtId="176" fontId="9" fillId="0" borderId="19" xfId="0" applyNumberFormat="1" applyFont="1" applyFill="1" applyBorder="1" applyAlignment="1">
      <alignment horizontal="right" wrapText="1"/>
    </xf>
  </cellXfs>
  <cellStyles count="165">
    <cellStyle name="Normal" xfId="0"/>
    <cellStyle name="_ALB content sheet" xfId="15"/>
    <cellStyle name="_ALB content sheet_Projekt_Buxhet_2012" xfId="16"/>
    <cellStyle name="_ALB_StructPC tables" xfId="17"/>
    <cellStyle name="_Output to team May 12 2008 10pm" xfId="18"/>
    <cellStyle name="_PC Table Summary fror Gramoz May 13 2008" xfId="19"/>
    <cellStyle name="1 indent" xfId="20"/>
    <cellStyle name="2 indents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3 indents" xfId="28"/>
    <cellStyle name="4 indents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5 indents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BoA" xfId="50"/>
    <cellStyle name="Calculation" xfId="51"/>
    <cellStyle name="Celkem" xfId="52"/>
    <cellStyle name="Check Cell" xfId="53"/>
    <cellStyle name="Comma" xfId="54"/>
    <cellStyle name="Comma  - Style1" xfId="55"/>
    <cellStyle name="Comma [0]" xfId="56"/>
    <cellStyle name="Comma 2" xfId="57"/>
    <cellStyle name="Comma 2 3" xfId="58"/>
    <cellStyle name="Comma 3" xfId="59"/>
    <cellStyle name="Comma 4" xfId="60"/>
    <cellStyle name="Comma 5" xfId="61"/>
    <cellStyle name="Comma 6" xfId="62"/>
    <cellStyle name="Comma(3)" xfId="63"/>
    <cellStyle name="Comma0" xfId="64"/>
    <cellStyle name="Curren - Style3" xfId="65"/>
    <cellStyle name="Curren - Style4" xfId="66"/>
    <cellStyle name="Currency" xfId="67"/>
    <cellStyle name="Currency [0]" xfId="68"/>
    <cellStyle name="Currency0" xfId="69"/>
    <cellStyle name="Date" xfId="70"/>
    <cellStyle name="Datum" xfId="71"/>
    <cellStyle name="Defl/Infl" xfId="72"/>
    <cellStyle name="Euro" xfId="73"/>
    <cellStyle name="Exogenous" xfId="74"/>
    <cellStyle name="Explanatory Text" xfId="75"/>
    <cellStyle name="Finanční0" xfId="76"/>
    <cellStyle name="Finanèní0" xfId="77"/>
    <cellStyle name="Fixed" xfId="78"/>
    <cellStyle name="Followed Hyperlink" xfId="79"/>
    <cellStyle name="Good" xfId="80"/>
    <cellStyle name="Grey" xfId="81"/>
    <cellStyle name="Heading 1" xfId="82"/>
    <cellStyle name="Heading 2" xfId="83"/>
    <cellStyle name="Heading 3" xfId="84"/>
    <cellStyle name="Heading 4" xfId="85"/>
    <cellStyle name="Hipervínculo_IIF" xfId="86"/>
    <cellStyle name="Hyperlink" xfId="87"/>
    <cellStyle name="IMF" xfId="88"/>
    <cellStyle name="imf-one decimal" xfId="89"/>
    <cellStyle name="imf-zero decimal" xfId="90"/>
    <cellStyle name="Input" xfId="91"/>
    <cellStyle name="Input [yellow]" xfId="92"/>
    <cellStyle name="INSTAT" xfId="93"/>
    <cellStyle name="Label" xfId="94"/>
    <cellStyle name="Linked Cell" xfId="95"/>
    <cellStyle name="Měna0" xfId="96"/>
    <cellStyle name="Millares [0]_BALPROGRAMA2001R" xfId="97"/>
    <cellStyle name="Millares_BALPROGRAMA2001R" xfId="98"/>
    <cellStyle name="Milliers [0]_Encours - Apr rééch" xfId="99"/>
    <cellStyle name="Milliers_Encours - Apr rééch" xfId="100"/>
    <cellStyle name="Mìna0" xfId="101"/>
    <cellStyle name="Model" xfId="102"/>
    <cellStyle name="MoF" xfId="103"/>
    <cellStyle name="Moneda [0]_BALPROGRAMA2001R" xfId="104"/>
    <cellStyle name="Moneda_BALPROGRAMA2001R" xfId="105"/>
    <cellStyle name="Monétaire [0]_Encours - Apr rééch" xfId="106"/>
    <cellStyle name="Monétaire_Encours - Apr rééch" xfId="107"/>
    <cellStyle name="Neutral" xfId="108"/>
    <cellStyle name="Normal - Style1" xfId="109"/>
    <cellStyle name="Normal - Style2" xfId="110"/>
    <cellStyle name="Normal - Style5" xfId="111"/>
    <cellStyle name="Normal - Style6" xfId="112"/>
    <cellStyle name="Normal - Style7" xfId="113"/>
    <cellStyle name="Normal - Style8" xfId="114"/>
    <cellStyle name="Normal 10" xfId="115"/>
    <cellStyle name="Normal 11" xfId="116"/>
    <cellStyle name="normal 2" xfId="117"/>
    <cellStyle name="Normal 2 4" xfId="118"/>
    <cellStyle name="Normal 3" xfId="119"/>
    <cellStyle name="Normal 3 2" xfId="120"/>
    <cellStyle name="Normal 4" xfId="121"/>
    <cellStyle name="Normal 5" xfId="122"/>
    <cellStyle name="Normal 5 3" xfId="123"/>
    <cellStyle name="Normal 6" xfId="124"/>
    <cellStyle name="Normal 8" xfId="125"/>
    <cellStyle name="Normal Table" xfId="126"/>
    <cellStyle name="Normal_treg fiskale ne vite" xfId="127"/>
    <cellStyle name="normálne__1_NDARJA  BUXHETIT Universiteteve _2007-2008 sipas Formulës.xls_Flori_PM" xfId="128"/>
    <cellStyle name="Note" xfId="129"/>
    <cellStyle name="Output" xfId="130"/>
    <cellStyle name="Output Amounts" xfId="131"/>
    <cellStyle name="Percent" xfId="132"/>
    <cellStyle name="Percent [2]" xfId="133"/>
    <cellStyle name="Percent 2" xfId="134"/>
    <cellStyle name="percentage difference" xfId="135"/>
    <cellStyle name="percentage difference one decimal" xfId="136"/>
    <cellStyle name="percentage difference zero decimal" xfId="137"/>
    <cellStyle name="Pevný" xfId="138"/>
    <cellStyle name="Presentation" xfId="139"/>
    <cellStyle name="Proj" xfId="140"/>
    <cellStyle name="Publication" xfId="141"/>
    <cellStyle name="STYL1 - Style1" xfId="142"/>
    <cellStyle name="Style 1" xfId="143"/>
    <cellStyle name="Text" xfId="144"/>
    <cellStyle name="Title" xfId="145"/>
    <cellStyle name="Total" xfId="146"/>
    <cellStyle name="Warning Text" xfId="147"/>
    <cellStyle name="WebAnchor1" xfId="148"/>
    <cellStyle name="WebAnchor2" xfId="149"/>
    <cellStyle name="WebAnchor3" xfId="150"/>
    <cellStyle name="WebAnchor4" xfId="151"/>
    <cellStyle name="WebAnchor5" xfId="152"/>
    <cellStyle name="WebAnchor6" xfId="153"/>
    <cellStyle name="WebAnchor7" xfId="154"/>
    <cellStyle name="Webexclude" xfId="155"/>
    <cellStyle name="WebFN" xfId="156"/>
    <cellStyle name="WebFN1" xfId="157"/>
    <cellStyle name="WebFN2" xfId="158"/>
    <cellStyle name="WebFN3" xfId="159"/>
    <cellStyle name="WebFN4" xfId="160"/>
    <cellStyle name="WebHR" xfId="161"/>
    <cellStyle name="WebIndent1" xfId="162"/>
    <cellStyle name="WebIndent1wFN3" xfId="163"/>
    <cellStyle name="WebIndent2" xfId="164"/>
    <cellStyle name="WebNoBR" xfId="165"/>
    <cellStyle name="Záhlaví 1" xfId="166"/>
    <cellStyle name="Záhlaví 2" xfId="167"/>
    <cellStyle name="zero" xfId="168"/>
    <cellStyle name="ДАТА" xfId="169"/>
    <cellStyle name="ДЕНЕЖНЫЙ_BOPENGC" xfId="170"/>
    <cellStyle name="ЗАГОЛОВОК1" xfId="171"/>
    <cellStyle name="ЗАГОЛОВОК2" xfId="172"/>
    <cellStyle name="ИТОГОВЫЙ" xfId="173"/>
    <cellStyle name="Обычный_BOPENGC" xfId="174"/>
    <cellStyle name="ПРОЦЕНТНЫЙ_BOPENGC" xfId="175"/>
    <cellStyle name="ТЕКСТ" xfId="176"/>
    <cellStyle name="ФИКСИРОВАННЫЙ" xfId="177"/>
    <cellStyle name="ФИНАНСОВЫЙ_BOPENGC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NTIA~1.OPR\AppData\Local\Temp\Rar$DI00.528\31.08.2012%20Final%20TOTALI%20_PBA_MASH_Tabelat_2013-2015_%20Aneksi%207%20A%20_F.Nurc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ntian.opre\Desktop\Desktop%20New\Set-i%20PBuxhetit%202012\Ligji%20i%20Buxhetit%202012\Buxheti_2012_Tabelat_Kuvend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ë_dhëna_fillestare"/>
      <sheetName val="P2. Buxheti Total 2013 sip Prog"/>
      <sheetName val="Tab_1_Të_Ardhura 2013"/>
      <sheetName val="Pagat databaze 2011-2012"/>
      <sheetName val="P 3. Permb  Pagave Fak 2011"/>
      <sheetName val="Pla_Manaxh_Fakt2011 "/>
      <sheetName val="A_Baze_v2011"/>
      <sheetName val="A_M_Pergj_v 2011"/>
      <sheetName val="Arsimi_profesional_v2011"/>
      <sheetName val="Arsimi_i_larte_4inst_2011"/>
      <sheetName val="Arsimi i larte Publik_v2011"/>
      <sheetName val="Pagat databaze v2012"/>
      <sheetName val="P 3. Permbledhese e Pagave_2012"/>
      <sheetName val="Pla_Manaxh_MASH_2012"/>
      <sheetName val="A_Baze_2012"/>
      <sheetName val="A_M_Pergj_2012"/>
      <sheetName val="Arsimi_profesional_2012"/>
      <sheetName val="Arsimi i larte_2012"/>
      <sheetName val="Arsimi_i_larte_3inst_2012"/>
      <sheetName val="Pagat databaze (2012-2013 Vilm)"/>
      <sheetName val="TOTAL_MASH_2013"/>
      <sheetName val="Pla_Manaxh_2013"/>
      <sheetName val="A_Baze_2013"/>
      <sheetName val="A_M_Pergj_2013"/>
      <sheetName val="Arsimi_profesional_2013"/>
      <sheetName val="Arsimi_i_larte_3inst_2013"/>
      <sheetName val="Arsimi i larte Publik_2013"/>
      <sheetName val="P 4. Nr i punonjesve"/>
      <sheetName val="P5. Art.602"/>
      <sheetName val="602 Planif Menaxh 2011- 2015"/>
      <sheetName val="602 Arsimi Baze 2011-2015"/>
      <sheetName val="602 Arsimi M pergj 2011-2015"/>
      <sheetName val="602 Arsimi Profes 2011-2015"/>
      <sheetName val="602 Arsimi I larte 2011-2012"/>
      <sheetName val="P6. Art 603 2011-2015"/>
      <sheetName val="P7. Art 604 2011 -2015"/>
      <sheetName val="Aneksi Formula IAL 2013"/>
      <sheetName val="P8. Art 605  2011-2015 "/>
      <sheetName val="P9. Art 606 2011-2015"/>
      <sheetName val="P2. Buxheti Cash flow Viti 2013"/>
      <sheetName val="P10. Cash Flow 2013"/>
      <sheetName val="P.11 Inv. Brend 2012-2015 "/>
      <sheetName val="P.12 Fin. Huaj 2012-2015"/>
      <sheetName val="Compatibility Report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Tab_1.1"/>
      <sheetName val="Tab_3"/>
      <sheetName val="Tab_3_"/>
      <sheetName val="Tab_4"/>
      <sheetName val="Tab_5"/>
      <sheetName val="Tab_5_"/>
      <sheetName val="Tab_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zoomScalePageLayoutView="0" workbookViewId="0" topLeftCell="A1">
      <pane xSplit="2" ySplit="4" topLeftCell="C4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4" sqref="B54"/>
    </sheetView>
  </sheetViews>
  <sheetFormatPr defaultColWidth="9.140625" defaultRowHeight="12.75"/>
  <cols>
    <col min="1" max="1" width="3.8515625" style="0" bestFit="1" customWidth="1"/>
    <col min="2" max="2" width="50.8515625" style="0" customWidth="1"/>
    <col min="3" max="3" width="10.140625" style="0" customWidth="1"/>
    <col min="4" max="4" width="9.421875" style="0" customWidth="1"/>
    <col min="5" max="5" width="9.57421875" style="0" customWidth="1"/>
    <col min="6" max="6" width="9.7109375" style="0" customWidth="1"/>
    <col min="7" max="7" width="8.8515625" style="0" customWidth="1"/>
    <col min="8" max="8" width="10.140625" style="0" customWidth="1"/>
    <col min="9" max="9" width="9.421875" style="0" customWidth="1"/>
    <col min="10" max="10" width="10.140625" style="0" customWidth="1"/>
    <col min="11" max="11" width="9.421875" style="0" customWidth="1"/>
    <col min="12" max="12" width="43.00390625" style="0" bestFit="1" customWidth="1"/>
  </cols>
  <sheetData>
    <row r="1" ht="15.75">
      <c r="B1" s="3" t="s">
        <v>167</v>
      </c>
    </row>
    <row r="2" spans="1:12" ht="15.75">
      <c r="A2" s="4"/>
      <c r="B2" s="5" t="s">
        <v>168</v>
      </c>
      <c r="L2" s="6"/>
    </row>
    <row r="3" spans="1:12" ht="15.75" thickBot="1">
      <c r="A3" s="21"/>
      <c r="C3" s="7"/>
      <c r="D3" s="7"/>
      <c r="E3" s="7"/>
      <c r="F3" s="7"/>
      <c r="G3" s="7"/>
      <c r="H3" s="7"/>
      <c r="I3" s="7"/>
      <c r="J3" s="7"/>
      <c r="K3" s="7"/>
      <c r="L3" s="22" t="s">
        <v>160</v>
      </c>
    </row>
    <row r="4" spans="1:12" ht="34.5" customHeight="1" thickBot="1" thickTop="1">
      <c r="A4" s="84" t="s">
        <v>1</v>
      </c>
      <c r="B4" s="85" t="s">
        <v>2</v>
      </c>
      <c r="C4" s="86" t="s">
        <v>161</v>
      </c>
      <c r="D4" s="87" t="s">
        <v>115</v>
      </c>
      <c r="E4" s="87" t="s">
        <v>119</v>
      </c>
      <c r="F4" s="87" t="s">
        <v>113</v>
      </c>
      <c r="G4" s="88" t="s">
        <v>116</v>
      </c>
      <c r="H4" s="106" t="s">
        <v>165</v>
      </c>
      <c r="I4" s="114" t="s">
        <v>115</v>
      </c>
      <c r="J4" s="106" t="s">
        <v>166</v>
      </c>
      <c r="K4" s="122" t="s">
        <v>115</v>
      </c>
      <c r="L4" s="89" t="s">
        <v>3</v>
      </c>
    </row>
    <row r="5" spans="1:12" ht="13.5" thickTop="1">
      <c r="A5" s="23"/>
      <c r="B5" s="28" t="s">
        <v>4</v>
      </c>
      <c r="C5" s="61">
        <f>+C6+C8+C24</f>
        <v>414468.56987999997</v>
      </c>
      <c r="D5" s="39">
        <f aca="true" t="shared" si="0" ref="D5:D29">C5/C$84</f>
        <v>0.277780915024094</v>
      </c>
      <c r="E5" s="38">
        <f>E6+E8+E24</f>
        <v>332116.78988</v>
      </c>
      <c r="F5" s="38">
        <f>F20</f>
        <v>68788.78</v>
      </c>
      <c r="G5" s="48">
        <f>G16</f>
        <v>12083</v>
      </c>
      <c r="H5" s="107">
        <f>+H6+H8+H24</f>
        <v>439759.0884831036</v>
      </c>
      <c r="I5" s="115">
        <f aca="true" t="shared" si="1" ref="I5:I29">H5/H$84</f>
        <v>0.27553185784674894</v>
      </c>
      <c r="J5" s="107">
        <f>+J6+J8+J24</f>
        <v>476025.4480464879</v>
      </c>
      <c r="K5" s="123">
        <f aca="true" t="shared" si="2" ref="K5:K29">J5/J$84</f>
        <v>0.27706843072722415</v>
      </c>
      <c r="L5" s="16" t="s">
        <v>5</v>
      </c>
    </row>
    <row r="6" spans="1:12" ht="12.75">
      <c r="A6" s="24" t="s">
        <v>6</v>
      </c>
      <c r="B6" s="29" t="s">
        <v>7</v>
      </c>
      <c r="C6" s="61">
        <v>12000</v>
      </c>
      <c r="D6" s="41">
        <f t="shared" si="0"/>
        <v>0.008042518112421</v>
      </c>
      <c r="E6" s="40">
        <f>C6</f>
        <v>12000</v>
      </c>
      <c r="F6" s="41"/>
      <c r="G6" s="49"/>
      <c r="H6" s="107">
        <v>9999.5</v>
      </c>
      <c r="I6" s="115">
        <f t="shared" si="1"/>
        <v>0.006265204937644911</v>
      </c>
      <c r="J6" s="107">
        <v>11000</v>
      </c>
      <c r="K6" s="123">
        <f t="shared" si="2"/>
        <v>0.006402499594311242</v>
      </c>
      <c r="L6" s="14" t="s">
        <v>8</v>
      </c>
    </row>
    <row r="7" spans="1:12" s="103" customFormat="1" ht="14.25">
      <c r="A7" s="98"/>
      <c r="B7" s="77" t="s">
        <v>162</v>
      </c>
      <c r="C7" s="99">
        <v>2000</v>
      </c>
      <c r="D7" s="100">
        <f t="shared" si="0"/>
        <v>0.0013404196854034998</v>
      </c>
      <c r="E7" s="101">
        <f>C7</f>
        <v>2000</v>
      </c>
      <c r="F7" s="100"/>
      <c r="G7" s="102"/>
      <c r="H7" s="108">
        <v>2000</v>
      </c>
      <c r="I7" s="116">
        <f t="shared" si="1"/>
        <v>0.0012531036427111178</v>
      </c>
      <c r="J7" s="108">
        <v>2000.4</v>
      </c>
      <c r="K7" s="124">
        <f t="shared" si="2"/>
        <v>0.0011643236534963825</v>
      </c>
      <c r="L7" s="17"/>
    </row>
    <row r="8" spans="1:12" ht="12.75">
      <c r="A8" s="24" t="s">
        <v>9</v>
      </c>
      <c r="B8" s="29" t="s">
        <v>10</v>
      </c>
      <c r="C8" s="61">
        <f>+C9+C16+C20</f>
        <v>377068.56987999997</v>
      </c>
      <c r="D8" s="39">
        <f t="shared" si="0"/>
        <v>0.2527150669070486</v>
      </c>
      <c r="E8" s="38">
        <f>E9</f>
        <v>294716.78988</v>
      </c>
      <c r="F8" s="39"/>
      <c r="G8" s="51"/>
      <c r="H8" s="107">
        <f>+H9+H16+H20</f>
        <v>407922.5884831036</v>
      </c>
      <c r="I8" s="115">
        <f t="shared" si="1"/>
        <v>0.25558464078616266</v>
      </c>
      <c r="J8" s="107">
        <f>+J9+J16+J20</f>
        <v>442382.4480464879</v>
      </c>
      <c r="K8" s="123">
        <f t="shared" si="2"/>
        <v>0.25748667674073206</v>
      </c>
      <c r="L8" s="14" t="s">
        <v>11</v>
      </c>
    </row>
    <row r="9" spans="1:12" ht="12.75">
      <c r="A9" s="24" t="s">
        <v>12</v>
      </c>
      <c r="B9" s="29" t="s">
        <v>13</v>
      </c>
      <c r="C9" s="61">
        <f>SUM(C10:C15)</f>
        <v>294716.78988</v>
      </c>
      <c r="D9" s="39">
        <f t="shared" si="0"/>
        <v>0.1975220933870395</v>
      </c>
      <c r="E9" s="38">
        <f>SUM(E10:E15)</f>
        <v>294716.78988</v>
      </c>
      <c r="F9" s="39"/>
      <c r="G9" s="51"/>
      <c r="H9" s="107">
        <f>SUM(H10:H15)</f>
        <v>319580.8943132667</v>
      </c>
      <c r="I9" s="115">
        <f t="shared" si="1"/>
        <v>0.2002339914024156</v>
      </c>
      <c r="J9" s="107">
        <f>SUM(J10:J15)</f>
        <v>347289.29246184236</v>
      </c>
      <c r="K9" s="123">
        <f t="shared" si="2"/>
        <v>0.20213814128141672</v>
      </c>
      <c r="L9" s="14" t="s">
        <v>14</v>
      </c>
    </row>
    <row r="10" spans="1:12" ht="13.5">
      <c r="A10" s="25"/>
      <c r="B10" s="30" t="s">
        <v>15</v>
      </c>
      <c r="C10" s="63">
        <v>135253.73190999997</v>
      </c>
      <c r="D10" s="13">
        <f t="shared" si="0"/>
        <v>0.09064838238822573</v>
      </c>
      <c r="E10" s="44">
        <f aca="true" t="shared" si="3" ref="E10:E15">C10</f>
        <v>135253.73190999997</v>
      </c>
      <c r="F10" s="13"/>
      <c r="G10" s="20"/>
      <c r="H10" s="109">
        <v>147113</v>
      </c>
      <c r="I10" s="117">
        <f t="shared" si="1"/>
        <v>0.09217391809508033</v>
      </c>
      <c r="J10" s="109">
        <v>160716</v>
      </c>
      <c r="K10" s="125">
        <f t="shared" si="2"/>
        <v>0.09354401134539324</v>
      </c>
      <c r="L10" s="15" t="s">
        <v>95</v>
      </c>
    </row>
    <row r="11" spans="1:12" ht="13.5">
      <c r="A11" s="25"/>
      <c r="B11" s="30" t="s">
        <v>16</v>
      </c>
      <c r="C11" s="63">
        <v>23546.972</v>
      </c>
      <c r="D11" s="13">
        <f t="shared" si="0"/>
        <v>0.01578141240022251</v>
      </c>
      <c r="E11" s="44">
        <f t="shared" si="3"/>
        <v>23546.972</v>
      </c>
      <c r="F11" s="13"/>
      <c r="G11" s="20"/>
      <c r="H11" s="109">
        <v>25517.37675261492</v>
      </c>
      <c r="I11" s="117">
        <f t="shared" si="1"/>
        <v>0.015987958880566873</v>
      </c>
      <c r="J11" s="109">
        <v>27570.645661626342</v>
      </c>
      <c r="K11" s="125">
        <f t="shared" si="2"/>
        <v>0.016047367969405604</v>
      </c>
      <c r="L11" s="15" t="s">
        <v>17</v>
      </c>
    </row>
    <row r="12" spans="1:12" ht="13.5">
      <c r="A12" s="25"/>
      <c r="B12" s="30" t="s">
        <v>18</v>
      </c>
      <c r="C12" s="63">
        <v>51703.766</v>
      </c>
      <c r="D12" s="13">
        <f t="shared" si="0"/>
        <v>0.03465237287794809</v>
      </c>
      <c r="E12" s="44">
        <f t="shared" si="3"/>
        <v>51703.766</v>
      </c>
      <c r="F12" s="13"/>
      <c r="G12" s="20"/>
      <c r="H12" s="109">
        <v>56340.54685811922</v>
      </c>
      <c r="I12" s="117">
        <f t="shared" si="1"/>
        <v>0.035300272250122805</v>
      </c>
      <c r="J12" s="109">
        <v>61212.061361721186</v>
      </c>
      <c r="K12" s="125">
        <f t="shared" si="2"/>
        <v>0.035628199821397706</v>
      </c>
      <c r="L12" s="15" t="s">
        <v>19</v>
      </c>
    </row>
    <row r="13" spans="1:12" ht="13.5">
      <c r="A13" s="25"/>
      <c r="B13" s="30" t="s">
        <v>20</v>
      </c>
      <c r="C13" s="63">
        <v>35317.15</v>
      </c>
      <c r="D13" s="13">
        <f t="shared" si="0"/>
        <v>0.02366990154617411</v>
      </c>
      <c r="E13" s="44">
        <f t="shared" si="3"/>
        <v>35317.15</v>
      </c>
      <c r="F13" s="13"/>
      <c r="G13" s="20"/>
      <c r="H13" s="109">
        <v>38307.797466306234</v>
      </c>
      <c r="I13" s="117">
        <f t="shared" si="1"/>
        <v>0.024001820274634034</v>
      </c>
      <c r="J13" s="109">
        <v>41351.94639128545</v>
      </c>
      <c r="K13" s="125">
        <f t="shared" si="2"/>
        <v>0.024068710908562302</v>
      </c>
      <c r="L13" s="15" t="s">
        <v>21</v>
      </c>
    </row>
    <row r="14" spans="1:12" ht="13.5">
      <c r="A14" s="25"/>
      <c r="B14" s="30" t="s">
        <v>22</v>
      </c>
      <c r="C14" s="63">
        <v>42739.615</v>
      </c>
      <c r="D14" s="13">
        <f t="shared" si="0"/>
        <v>0.02864451064628335</v>
      </c>
      <c r="E14" s="44">
        <f t="shared" si="3"/>
        <v>42739.615</v>
      </c>
      <c r="F14" s="13"/>
      <c r="G14" s="20"/>
      <c r="H14" s="109">
        <v>45717.70072895024</v>
      </c>
      <c r="I14" s="117">
        <f t="shared" si="1"/>
        <v>0.028644508659912138</v>
      </c>
      <c r="J14" s="109">
        <v>49350.68144649122</v>
      </c>
      <c r="K14" s="125">
        <f t="shared" si="2"/>
        <v>0.028724337994558487</v>
      </c>
      <c r="L14" s="15" t="s">
        <v>23</v>
      </c>
    </row>
    <row r="15" spans="1:12" ht="13.5">
      <c r="A15" s="25"/>
      <c r="B15" s="30" t="s">
        <v>24</v>
      </c>
      <c r="C15" s="63">
        <v>6155.55497</v>
      </c>
      <c r="D15" s="13">
        <f t="shared" si="0"/>
        <v>0.004125513528185675</v>
      </c>
      <c r="E15" s="44">
        <f t="shared" si="3"/>
        <v>6155.55497</v>
      </c>
      <c r="F15" s="13"/>
      <c r="G15" s="20"/>
      <c r="H15" s="109">
        <v>6584.472507276032</v>
      </c>
      <c r="I15" s="117">
        <f t="shared" si="1"/>
        <v>0.004125513242099401</v>
      </c>
      <c r="J15" s="109">
        <v>7087.957600718178</v>
      </c>
      <c r="K15" s="125">
        <f t="shared" si="2"/>
        <v>0.004125513242099401</v>
      </c>
      <c r="L15" s="15" t="s">
        <v>25</v>
      </c>
    </row>
    <row r="16" spans="1:12" ht="12.75">
      <c r="A16" s="24" t="s">
        <v>26</v>
      </c>
      <c r="B16" s="29" t="s">
        <v>27</v>
      </c>
      <c r="C16" s="61">
        <f>SUM(C17:C19)</f>
        <v>13563</v>
      </c>
      <c r="D16" s="39">
        <f t="shared" si="0"/>
        <v>0.009090056096563834</v>
      </c>
      <c r="E16" s="38"/>
      <c r="F16" s="39"/>
      <c r="G16" s="48">
        <f>SUM(G17:G18)</f>
        <v>12083</v>
      </c>
      <c r="H16" s="107">
        <f>SUM(H17:H19)</f>
        <v>14508.06646215115</v>
      </c>
      <c r="I16" s="115">
        <f t="shared" si="1"/>
        <v>0.009090055466208303</v>
      </c>
      <c r="J16" s="107">
        <f>SUM(J17:J19)</f>
        <v>15617.43326264872</v>
      </c>
      <c r="K16" s="123">
        <f t="shared" si="2"/>
        <v>0.009090055466208303</v>
      </c>
      <c r="L16" s="14" t="s">
        <v>28</v>
      </c>
    </row>
    <row r="17" spans="1:12" ht="13.5">
      <c r="A17" s="25"/>
      <c r="B17" s="30" t="s">
        <v>29</v>
      </c>
      <c r="C17" s="63">
        <v>8066</v>
      </c>
      <c r="D17" s="13">
        <f t="shared" si="0"/>
        <v>0.0054059125912323145</v>
      </c>
      <c r="E17" s="44"/>
      <c r="F17" s="13"/>
      <c r="G17" s="52">
        <f>C17</f>
        <v>8066</v>
      </c>
      <c r="H17" s="109">
        <v>8628.036871172393</v>
      </c>
      <c r="I17" s="117">
        <f t="shared" si="1"/>
        <v>0.005405912216355981</v>
      </c>
      <c r="J17" s="109">
        <v>9287.784169912598</v>
      </c>
      <c r="K17" s="125">
        <f t="shared" si="2"/>
        <v>0.005405912216355981</v>
      </c>
      <c r="L17" s="15" t="s">
        <v>28</v>
      </c>
    </row>
    <row r="18" spans="1:12" ht="13.5">
      <c r="A18" s="25"/>
      <c r="B18" s="30" t="s">
        <v>99</v>
      </c>
      <c r="C18" s="63">
        <v>4017</v>
      </c>
      <c r="D18" s="13">
        <f t="shared" si="0"/>
        <v>0.0026922329381329295</v>
      </c>
      <c r="E18" s="44"/>
      <c r="F18" s="13"/>
      <c r="G18" s="52">
        <f>C18</f>
        <v>4017</v>
      </c>
      <c r="H18" s="109">
        <v>4296.903559570977</v>
      </c>
      <c r="I18" s="117">
        <f t="shared" si="1"/>
        <v>0.00269223275143838</v>
      </c>
      <c r="J18" s="109">
        <v>4625.468511100782</v>
      </c>
      <c r="K18" s="125">
        <f t="shared" si="2"/>
        <v>0.00269223275143838</v>
      </c>
      <c r="L18" s="15" t="s">
        <v>30</v>
      </c>
    </row>
    <row r="19" spans="1:12" ht="13.5">
      <c r="A19" s="25"/>
      <c r="B19" s="30" t="s">
        <v>149</v>
      </c>
      <c r="C19" s="63">
        <v>1480</v>
      </c>
      <c r="D19" s="13">
        <f t="shared" si="0"/>
        <v>0.0009919105671985899</v>
      </c>
      <c r="E19" s="44"/>
      <c r="F19" s="13"/>
      <c r="G19" s="52"/>
      <c r="H19" s="109">
        <v>1583.1260314077786</v>
      </c>
      <c r="I19" s="117">
        <f t="shared" si="1"/>
        <v>0.0009919104984139413</v>
      </c>
      <c r="J19" s="109">
        <v>1704.1805816353392</v>
      </c>
      <c r="K19" s="125">
        <f t="shared" si="2"/>
        <v>0.0009919104984139413</v>
      </c>
      <c r="L19" s="15" t="s">
        <v>153</v>
      </c>
    </row>
    <row r="20" spans="1:12" ht="12.75">
      <c r="A20" s="24" t="s">
        <v>31</v>
      </c>
      <c r="B20" s="29" t="s">
        <v>107</v>
      </c>
      <c r="C20" s="61">
        <f>SUM(C21:C23)</f>
        <v>68788.78</v>
      </c>
      <c r="D20" s="39">
        <f t="shared" si="0"/>
        <v>0.04610291742344528</v>
      </c>
      <c r="E20" s="38"/>
      <c r="F20" s="38">
        <f>C20</f>
        <v>68788.78</v>
      </c>
      <c r="G20" s="51"/>
      <c r="H20" s="107">
        <f>SUM(H21:H23)</f>
        <v>73833.6277076858</v>
      </c>
      <c r="I20" s="115">
        <f t="shared" si="1"/>
        <v>0.04626059391753879</v>
      </c>
      <c r="J20" s="107">
        <f>SUM(J21:J23)</f>
        <v>79475.72232199681</v>
      </c>
      <c r="K20" s="123">
        <f t="shared" si="2"/>
        <v>0.046258479993107046</v>
      </c>
      <c r="L20" s="14" t="s">
        <v>108</v>
      </c>
    </row>
    <row r="21" spans="1:12" ht="13.5">
      <c r="A21" s="25"/>
      <c r="B21" s="30" t="s">
        <v>0</v>
      </c>
      <c r="C21" s="62">
        <v>58988.03</v>
      </c>
      <c r="D21" s="43">
        <f t="shared" si="0"/>
        <v>0.0395343583075861</v>
      </c>
      <c r="E21" s="42"/>
      <c r="F21" s="42">
        <f>C21</f>
        <v>58988.03</v>
      </c>
      <c r="G21" s="50"/>
      <c r="H21" s="110">
        <v>63393.24138950201</v>
      </c>
      <c r="I21" s="118">
        <f t="shared" si="1"/>
        <v>0.03971915085422508</v>
      </c>
      <c r="J21" s="110">
        <v>68304.0315984275</v>
      </c>
      <c r="K21" s="126">
        <f t="shared" si="2"/>
        <v>0.039756048599886754</v>
      </c>
      <c r="L21" s="15" t="s">
        <v>32</v>
      </c>
    </row>
    <row r="22" spans="1:12" ht="13.5">
      <c r="A22" s="25"/>
      <c r="B22" s="30" t="s">
        <v>33</v>
      </c>
      <c r="C22" s="62">
        <v>8800.75</v>
      </c>
      <c r="D22" s="43">
        <f t="shared" si="0"/>
        <v>0.005898349273157425</v>
      </c>
      <c r="E22" s="42"/>
      <c r="F22" s="42">
        <f>C22</f>
        <v>8800.75</v>
      </c>
      <c r="G22" s="50"/>
      <c r="H22" s="110">
        <v>9440.386318183788</v>
      </c>
      <c r="I22" s="118">
        <f t="shared" si="1"/>
        <v>0.005914891241958151</v>
      </c>
      <c r="J22" s="110">
        <v>10171.690723569316</v>
      </c>
      <c r="K22" s="126">
        <f t="shared" si="2"/>
        <v>0.005920385975555634</v>
      </c>
      <c r="L22" s="15" t="s">
        <v>34</v>
      </c>
    </row>
    <row r="23" spans="1:12" ht="13.5">
      <c r="A23" s="25"/>
      <c r="B23" s="30" t="s">
        <v>103</v>
      </c>
      <c r="C23" s="62">
        <v>1000</v>
      </c>
      <c r="D23" s="45">
        <f t="shared" si="0"/>
        <v>0.0006702098427017499</v>
      </c>
      <c r="E23" s="42"/>
      <c r="F23" s="42">
        <f>C23</f>
        <v>1000</v>
      </c>
      <c r="G23" s="53"/>
      <c r="H23" s="110">
        <v>1000</v>
      </c>
      <c r="I23" s="118">
        <f t="shared" si="1"/>
        <v>0.0006265518213555589</v>
      </c>
      <c r="J23" s="110">
        <v>1000</v>
      </c>
      <c r="K23" s="126">
        <f t="shared" si="2"/>
        <v>0.0005820454176646584</v>
      </c>
      <c r="L23" s="15" t="s">
        <v>104</v>
      </c>
    </row>
    <row r="24" spans="1:12" ht="12.75">
      <c r="A24" s="24" t="s">
        <v>35</v>
      </c>
      <c r="B24" s="29" t="s">
        <v>36</v>
      </c>
      <c r="C24" s="61">
        <f>SUM(C25:C29)</f>
        <v>25400</v>
      </c>
      <c r="D24" s="39">
        <f t="shared" si="0"/>
        <v>0.017023330004624446</v>
      </c>
      <c r="E24" s="38">
        <f>SUM(E25:E29)</f>
        <v>25400</v>
      </c>
      <c r="F24" s="39"/>
      <c r="G24" s="51"/>
      <c r="H24" s="107">
        <f>SUM(H25:H29)</f>
        <v>21837</v>
      </c>
      <c r="I24" s="115">
        <f t="shared" si="1"/>
        <v>0.01368201212294134</v>
      </c>
      <c r="J24" s="107">
        <f>SUM(J25:J29)</f>
        <v>22643</v>
      </c>
      <c r="K24" s="123">
        <f t="shared" si="2"/>
        <v>0.013179254392180859</v>
      </c>
      <c r="L24" s="14" t="s">
        <v>37</v>
      </c>
    </row>
    <row r="25" spans="1:12" ht="13.5">
      <c r="A25" s="25"/>
      <c r="B25" s="30" t="s">
        <v>38</v>
      </c>
      <c r="C25" s="62">
        <v>62</v>
      </c>
      <c r="D25" s="45">
        <f t="shared" si="0"/>
        <v>4.1553010247508496E-05</v>
      </c>
      <c r="E25" s="46">
        <f>C25</f>
        <v>62</v>
      </c>
      <c r="F25" s="45"/>
      <c r="G25" s="53"/>
      <c r="H25" s="110">
        <v>37</v>
      </c>
      <c r="I25" s="118">
        <f t="shared" si="1"/>
        <v>2.3182417390155678E-05</v>
      </c>
      <c r="J25" s="110">
        <v>843</v>
      </c>
      <c r="K25" s="126">
        <f t="shared" si="2"/>
        <v>0.000490664287091307</v>
      </c>
      <c r="L25" s="15" t="s">
        <v>39</v>
      </c>
    </row>
    <row r="26" spans="1:12" ht="13.5">
      <c r="A26" s="25"/>
      <c r="B26" s="30" t="s">
        <v>40</v>
      </c>
      <c r="C26" s="62">
        <v>15127</v>
      </c>
      <c r="D26" s="45">
        <f t="shared" si="0"/>
        <v>0.01013826429054937</v>
      </c>
      <c r="E26" s="46">
        <f>C26</f>
        <v>15127</v>
      </c>
      <c r="F26" s="45"/>
      <c r="G26" s="53"/>
      <c r="H26" s="110">
        <v>15500</v>
      </c>
      <c r="I26" s="118">
        <f t="shared" si="1"/>
        <v>0.009711553231011163</v>
      </c>
      <c r="J26" s="110">
        <v>15500</v>
      </c>
      <c r="K26" s="126">
        <f t="shared" si="2"/>
        <v>0.009021703973802205</v>
      </c>
      <c r="L26" s="15" t="s">
        <v>41</v>
      </c>
    </row>
    <row r="27" spans="1:12" ht="13.5">
      <c r="A27" s="25"/>
      <c r="B27" s="30" t="s">
        <v>42</v>
      </c>
      <c r="C27" s="62">
        <v>811</v>
      </c>
      <c r="D27" s="45">
        <f t="shared" si="0"/>
        <v>0.0005435401824311192</v>
      </c>
      <c r="E27" s="46">
        <f>C27</f>
        <v>811</v>
      </c>
      <c r="F27" s="45"/>
      <c r="G27" s="53"/>
      <c r="H27" s="110">
        <v>400</v>
      </c>
      <c r="I27" s="118">
        <f t="shared" si="1"/>
        <v>0.0002506207285422236</v>
      </c>
      <c r="J27" s="110">
        <v>400</v>
      </c>
      <c r="K27" s="126">
        <f t="shared" si="2"/>
        <v>0.00023281816706586335</v>
      </c>
      <c r="L27" s="15" t="s">
        <v>43</v>
      </c>
    </row>
    <row r="28" spans="1:12" ht="13.5">
      <c r="A28" s="25"/>
      <c r="B28" s="30" t="s">
        <v>100</v>
      </c>
      <c r="C28" s="62">
        <v>3400</v>
      </c>
      <c r="D28" s="45">
        <f t="shared" si="0"/>
        <v>0.0022787134651859496</v>
      </c>
      <c r="E28" s="46">
        <f>C28</f>
        <v>3400</v>
      </c>
      <c r="F28" s="45"/>
      <c r="G28" s="53"/>
      <c r="H28" s="110">
        <v>3400</v>
      </c>
      <c r="I28" s="118">
        <f t="shared" si="1"/>
        <v>0.0021302761926089</v>
      </c>
      <c r="J28" s="110">
        <v>3400</v>
      </c>
      <c r="K28" s="126">
        <f t="shared" si="2"/>
        <v>0.0019789544200598383</v>
      </c>
      <c r="L28" s="15" t="s">
        <v>101</v>
      </c>
    </row>
    <row r="29" spans="1:12" ht="14.25" thickBot="1">
      <c r="A29" s="25"/>
      <c r="B29" s="30" t="s">
        <v>44</v>
      </c>
      <c r="C29" s="62">
        <v>6000</v>
      </c>
      <c r="D29" s="45">
        <f t="shared" si="0"/>
        <v>0.0040212590562105</v>
      </c>
      <c r="E29" s="46">
        <f>C29</f>
        <v>6000</v>
      </c>
      <c r="F29" s="45"/>
      <c r="G29" s="53"/>
      <c r="H29" s="110">
        <v>2500</v>
      </c>
      <c r="I29" s="118">
        <f t="shared" si="1"/>
        <v>0.0015663795533888971</v>
      </c>
      <c r="J29" s="110">
        <v>2500</v>
      </c>
      <c r="K29" s="126">
        <f t="shared" si="2"/>
        <v>0.001455113544161646</v>
      </c>
      <c r="L29" s="15" t="s">
        <v>102</v>
      </c>
    </row>
    <row r="30" spans="1:12" ht="13.5" thickTop="1">
      <c r="A30" s="35"/>
      <c r="B30" s="36"/>
      <c r="C30" s="64"/>
      <c r="D30" s="57"/>
      <c r="E30" s="58"/>
      <c r="F30" s="57"/>
      <c r="G30" s="59"/>
      <c r="H30" s="111"/>
      <c r="I30" s="119"/>
      <c r="J30" s="111"/>
      <c r="K30" s="127"/>
      <c r="L30" s="37"/>
    </row>
    <row r="31" spans="1:12" ht="13.5">
      <c r="A31" s="25"/>
      <c r="B31" s="32" t="s">
        <v>45</v>
      </c>
      <c r="C31" s="61">
        <f>+C32+C63+C66+C70+C74</f>
        <v>474996.83205</v>
      </c>
      <c r="D31" s="41">
        <f aca="true" t="shared" si="4" ref="D31:D36">C31/C$84</f>
        <v>0.31834755209206006</v>
      </c>
      <c r="E31" s="40">
        <f>+E32+E63+E66</f>
        <v>265527.83204999997</v>
      </c>
      <c r="F31" s="40">
        <f>+F32</f>
        <v>143662</v>
      </c>
      <c r="G31" s="54">
        <f>+G32</f>
        <v>41207</v>
      </c>
      <c r="H31" s="107">
        <f>+H32+H63+H66+H70+H74</f>
        <v>487945.0664621511</v>
      </c>
      <c r="I31" s="115">
        <f aca="true" t="shared" si="5" ref="I31:I36">H31/H$84</f>
        <v>0.30572287011332</v>
      </c>
      <c r="J31" s="107">
        <f>+J32+J63+J66+J70+J74</f>
        <v>497572.4332626487</v>
      </c>
      <c r="K31" s="123">
        <f aca="true" t="shared" si="6" ref="K31:K36">J31/J$84</f>
        <v>0.2896097547367787</v>
      </c>
      <c r="L31" s="16" t="s">
        <v>46</v>
      </c>
    </row>
    <row r="32" spans="1:12" ht="12.75">
      <c r="A32" s="24" t="s">
        <v>6</v>
      </c>
      <c r="B32" s="29" t="s">
        <v>47</v>
      </c>
      <c r="C32" s="61">
        <f>+C33+C38+C41+C45+C46+C51+C58</f>
        <v>378624.75005000003</v>
      </c>
      <c r="D32" s="41">
        <f t="shared" si="4"/>
        <v>0.2537580341739999</v>
      </c>
      <c r="E32" s="40">
        <f>+E33+E38+E41+E45+E58+E50</f>
        <v>192155.75005</v>
      </c>
      <c r="F32" s="40">
        <f>F46</f>
        <v>143662</v>
      </c>
      <c r="G32" s="54">
        <f>G51</f>
        <v>41207</v>
      </c>
      <c r="H32" s="107">
        <f>+H33+H38+H41+H45+H46+H51+H58</f>
        <v>380807.0664621511</v>
      </c>
      <c r="I32" s="115">
        <f t="shared" si="5"/>
        <v>0.23859536107692814</v>
      </c>
      <c r="J32" s="107">
        <f>+J33+J38+J41+J45+J46+J51+J58</f>
        <v>397316.4332626487</v>
      </c>
      <c r="K32" s="123">
        <f t="shared" si="6"/>
        <v>0.23125620934339072</v>
      </c>
      <c r="L32" s="14" t="s">
        <v>48</v>
      </c>
    </row>
    <row r="33" spans="1:12" ht="12.75">
      <c r="A33" s="24">
        <v>1</v>
      </c>
      <c r="B33" s="29" t="s">
        <v>49</v>
      </c>
      <c r="C33" s="61">
        <f>SUM(C34:C37)</f>
        <v>76314.90005</v>
      </c>
      <c r="D33" s="41">
        <f t="shared" si="4"/>
        <v>0.05114699715831027</v>
      </c>
      <c r="E33" s="40">
        <f>SUM(E34:E37)</f>
        <v>76314.90005</v>
      </c>
      <c r="F33" s="40"/>
      <c r="G33" s="54"/>
      <c r="H33" s="107">
        <f>SUM(H34:H37)</f>
        <v>75632</v>
      </c>
      <c r="I33" s="115">
        <f t="shared" si="5"/>
        <v>0.04738736735276363</v>
      </c>
      <c r="J33" s="107">
        <f>SUM(J34:J37)</f>
        <v>76229</v>
      </c>
      <c r="K33" s="123">
        <f t="shared" si="6"/>
        <v>0.044368740143159245</v>
      </c>
      <c r="L33" s="14" t="s">
        <v>50</v>
      </c>
    </row>
    <row r="34" spans="1:12" ht="13.5">
      <c r="A34" s="25"/>
      <c r="B34" s="30" t="s">
        <v>51</v>
      </c>
      <c r="C34" s="62">
        <v>64393.08795</v>
      </c>
      <c r="D34" s="43">
        <f t="shared" si="4"/>
        <v>0.04315688134604945</v>
      </c>
      <c r="E34" s="42">
        <f>C34</f>
        <v>64393.08795</v>
      </c>
      <c r="F34" s="42"/>
      <c r="G34" s="55"/>
      <c r="H34" s="110">
        <v>63628</v>
      </c>
      <c r="I34" s="118">
        <f t="shared" si="5"/>
        <v>0.0398662392892115</v>
      </c>
      <c r="J34" s="110">
        <v>64026</v>
      </c>
      <c r="K34" s="126">
        <f t="shared" si="6"/>
        <v>0.03726603991139742</v>
      </c>
      <c r="L34" s="15" t="s">
        <v>52</v>
      </c>
    </row>
    <row r="35" spans="1:12" ht="13.5">
      <c r="A35" s="25"/>
      <c r="B35" s="30" t="s">
        <v>53</v>
      </c>
      <c r="C35" s="62">
        <v>10621.812100000001</v>
      </c>
      <c r="D35" s="43">
        <f t="shared" si="4"/>
        <v>0.007118843016748545</v>
      </c>
      <c r="E35" s="42">
        <f>C35</f>
        <v>10621.812100000001</v>
      </c>
      <c r="F35" s="42"/>
      <c r="G35" s="55"/>
      <c r="H35" s="110">
        <v>10604</v>
      </c>
      <c r="I35" s="118">
        <f t="shared" si="5"/>
        <v>0.0066439555136543465</v>
      </c>
      <c r="J35" s="110">
        <v>10703</v>
      </c>
      <c r="K35" s="126">
        <f t="shared" si="6"/>
        <v>0.006229632105264838</v>
      </c>
      <c r="L35" s="15" t="s">
        <v>54</v>
      </c>
    </row>
    <row r="36" spans="1:12" ht="13.5">
      <c r="A36" s="25"/>
      <c r="B36" s="30" t="s">
        <v>123</v>
      </c>
      <c r="C36" s="62">
        <v>1300</v>
      </c>
      <c r="D36" s="43">
        <f t="shared" si="4"/>
        <v>0.0008712727955122748</v>
      </c>
      <c r="E36" s="42">
        <f>C36</f>
        <v>1300</v>
      </c>
      <c r="F36" s="42"/>
      <c r="G36" s="55"/>
      <c r="H36" s="110">
        <v>1400</v>
      </c>
      <c r="I36" s="118">
        <f t="shared" si="5"/>
        <v>0.0008771725498977824</v>
      </c>
      <c r="J36" s="110">
        <v>1500</v>
      </c>
      <c r="K36" s="126">
        <f t="shared" si="6"/>
        <v>0.0008730681264969875</v>
      </c>
      <c r="L36" s="72" t="s">
        <v>124</v>
      </c>
    </row>
    <row r="37" spans="1:12" ht="13.5">
      <c r="A37" s="25"/>
      <c r="B37" s="30" t="s">
        <v>139</v>
      </c>
      <c r="C37" s="62"/>
      <c r="D37" s="43"/>
      <c r="E37" s="42"/>
      <c r="F37" s="42"/>
      <c r="G37" s="55"/>
      <c r="H37" s="110"/>
      <c r="I37" s="118"/>
      <c r="J37" s="110"/>
      <c r="K37" s="126"/>
      <c r="L37" s="72" t="s">
        <v>140</v>
      </c>
    </row>
    <row r="38" spans="1:12" ht="12.75">
      <c r="A38" s="24">
        <v>2</v>
      </c>
      <c r="B38" s="29" t="s">
        <v>55</v>
      </c>
      <c r="C38" s="61">
        <f>+C39+C40</f>
        <v>51500</v>
      </c>
      <c r="D38" s="39">
        <f aca="true" t="shared" si="7" ref="D38:D71">C38/C$84</f>
        <v>0.03451580689914012</v>
      </c>
      <c r="E38" s="38">
        <f>SUM(E39:E40)</f>
        <v>51500</v>
      </c>
      <c r="F38" s="38"/>
      <c r="G38" s="48"/>
      <c r="H38" s="107">
        <f>+H39+H40</f>
        <v>53800</v>
      </c>
      <c r="I38" s="115">
        <f aca="true" t="shared" si="8" ref="I38:I71">H38/H$84</f>
        <v>0.033708487988929066</v>
      </c>
      <c r="J38" s="107">
        <f>+J39+J40</f>
        <v>56100</v>
      </c>
      <c r="K38" s="123">
        <f aca="true" t="shared" si="9" ref="K38:K71">J38/J$84</f>
        <v>0.03265274793098733</v>
      </c>
      <c r="L38" s="14" t="s">
        <v>56</v>
      </c>
    </row>
    <row r="39" spans="1:12" ht="13.5">
      <c r="A39" s="25"/>
      <c r="B39" s="30" t="s">
        <v>57</v>
      </c>
      <c r="C39" s="62">
        <v>39150</v>
      </c>
      <c r="D39" s="43">
        <f t="shared" si="7"/>
        <v>0.026238715341773508</v>
      </c>
      <c r="E39" s="42">
        <f>C39</f>
        <v>39150</v>
      </c>
      <c r="F39" s="42"/>
      <c r="G39" s="55"/>
      <c r="H39" s="110">
        <v>41300</v>
      </c>
      <c r="I39" s="118">
        <f t="shared" si="8"/>
        <v>0.02587659022198458</v>
      </c>
      <c r="J39" s="110">
        <v>42100</v>
      </c>
      <c r="K39" s="126">
        <f t="shared" si="9"/>
        <v>0.02450411208368212</v>
      </c>
      <c r="L39" s="15" t="s">
        <v>58</v>
      </c>
    </row>
    <row r="40" spans="1:12" ht="13.5">
      <c r="A40" s="25"/>
      <c r="B40" s="30" t="s">
        <v>59</v>
      </c>
      <c r="C40" s="62">
        <v>12350</v>
      </c>
      <c r="D40" s="43">
        <f t="shared" si="7"/>
        <v>0.008277091557366612</v>
      </c>
      <c r="E40" s="42">
        <f>C40</f>
        <v>12350</v>
      </c>
      <c r="F40" s="42"/>
      <c r="G40" s="55"/>
      <c r="H40" s="110">
        <v>12500</v>
      </c>
      <c r="I40" s="118">
        <f t="shared" si="8"/>
        <v>0.007831897766944486</v>
      </c>
      <c r="J40" s="110">
        <v>14000</v>
      </c>
      <c r="K40" s="126">
        <f t="shared" si="9"/>
        <v>0.008148635847305217</v>
      </c>
      <c r="L40" s="15" t="s">
        <v>60</v>
      </c>
    </row>
    <row r="41" spans="1:12" ht="12.75">
      <c r="A41" s="24">
        <v>3</v>
      </c>
      <c r="B41" s="29" t="s">
        <v>133</v>
      </c>
      <c r="C41" s="61">
        <f>C42+C43+C44</f>
        <v>39680.850000000006</v>
      </c>
      <c r="D41" s="41">
        <f t="shared" si="7"/>
        <v>0.026594496236771736</v>
      </c>
      <c r="E41" s="40">
        <f>C41</f>
        <v>39680.850000000006</v>
      </c>
      <c r="F41" s="40"/>
      <c r="G41" s="54"/>
      <c r="H41" s="107">
        <f>H42+H43+H44</f>
        <v>40520</v>
      </c>
      <c r="I41" s="115">
        <f t="shared" si="8"/>
        <v>0.025387879801327246</v>
      </c>
      <c r="J41" s="107">
        <f>J42+J43+J44</f>
        <v>41810</v>
      </c>
      <c r="K41" s="123">
        <f t="shared" si="9"/>
        <v>0.024335318912559366</v>
      </c>
      <c r="L41" s="14" t="s">
        <v>154</v>
      </c>
    </row>
    <row r="42" spans="1:12" s="92" customFormat="1" ht="14.25">
      <c r="A42" s="95"/>
      <c r="B42" s="96" t="s">
        <v>134</v>
      </c>
      <c r="C42" s="83">
        <v>35120.850000000006</v>
      </c>
      <c r="D42" s="75">
        <f t="shared" si="7"/>
        <v>0.02353833935405176</v>
      </c>
      <c r="E42" s="40"/>
      <c r="F42" s="40"/>
      <c r="G42" s="54"/>
      <c r="H42" s="112">
        <v>35670</v>
      </c>
      <c r="I42" s="120">
        <f t="shared" si="8"/>
        <v>0.022349103467752787</v>
      </c>
      <c r="J42" s="112">
        <v>36910</v>
      </c>
      <c r="K42" s="128">
        <f t="shared" si="9"/>
        <v>0.02148329636600254</v>
      </c>
      <c r="L42" s="97" t="s">
        <v>156</v>
      </c>
    </row>
    <row r="43" spans="1:12" ht="14.25">
      <c r="A43" s="24"/>
      <c r="B43" s="77" t="s">
        <v>135</v>
      </c>
      <c r="C43" s="83">
        <v>2800</v>
      </c>
      <c r="D43" s="75">
        <f t="shared" si="7"/>
        <v>0.0018765875595648997</v>
      </c>
      <c r="E43" s="76"/>
      <c r="F43" s="40"/>
      <c r="G43" s="54"/>
      <c r="H43" s="112">
        <v>3000</v>
      </c>
      <c r="I43" s="120">
        <f t="shared" si="8"/>
        <v>0.0018796554640666766</v>
      </c>
      <c r="J43" s="112">
        <v>3000</v>
      </c>
      <c r="K43" s="128">
        <f t="shared" si="9"/>
        <v>0.001746136252993975</v>
      </c>
      <c r="L43" s="17" t="s">
        <v>155</v>
      </c>
    </row>
    <row r="44" spans="1:12" ht="14.25">
      <c r="A44" s="24"/>
      <c r="B44" s="77" t="s">
        <v>136</v>
      </c>
      <c r="C44" s="83">
        <v>1760</v>
      </c>
      <c r="D44" s="75">
        <f t="shared" si="7"/>
        <v>0.0011795693231550798</v>
      </c>
      <c r="E44" s="76"/>
      <c r="F44" s="40"/>
      <c r="G44" s="54"/>
      <c r="H44" s="112">
        <v>1850</v>
      </c>
      <c r="I44" s="120">
        <f t="shared" si="8"/>
        <v>0.001159120869507784</v>
      </c>
      <c r="J44" s="112">
        <v>1900</v>
      </c>
      <c r="K44" s="128">
        <f t="shared" si="9"/>
        <v>0.0011058862935628508</v>
      </c>
      <c r="L44" s="17" t="s">
        <v>125</v>
      </c>
    </row>
    <row r="45" spans="1:12" ht="12.75">
      <c r="A45" s="24">
        <v>4</v>
      </c>
      <c r="B45" s="29" t="s">
        <v>61</v>
      </c>
      <c r="C45" s="61">
        <v>1760</v>
      </c>
      <c r="D45" s="41">
        <f t="shared" si="7"/>
        <v>0.0011795693231550798</v>
      </c>
      <c r="E45" s="40">
        <f>C45</f>
        <v>1760</v>
      </c>
      <c r="F45" s="40"/>
      <c r="G45" s="54"/>
      <c r="H45" s="107">
        <v>1760</v>
      </c>
      <c r="I45" s="115">
        <f t="shared" si="8"/>
        <v>0.0011027312055857837</v>
      </c>
      <c r="J45" s="107">
        <v>1760</v>
      </c>
      <c r="K45" s="123">
        <f t="shared" si="9"/>
        <v>0.0010243999350897986</v>
      </c>
      <c r="L45" s="14" t="s">
        <v>62</v>
      </c>
    </row>
    <row r="46" spans="1:12" ht="12.75">
      <c r="A46" s="24">
        <v>5</v>
      </c>
      <c r="B46" s="33" t="s">
        <v>109</v>
      </c>
      <c r="C46" s="61">
        <f>SUM(C47:C50)</f>
        <v>143662</v>
      </c>
      <c r="D46" s="41">
        <f t="shared" si="7"/>
        <v>0.0962836864222188</v>
      </c>
      <c r="E46" s="40"/>
      <c r="F46" s="40">
        <f>SUM(F47:F50)</f>
        <v>143662</v>
      </c>
      <c r="G46" s="54"/>
      <c r="H46" s="107">
        <f>SUM(H47:H50)</f>
        <v>151137</v>
      </c>
      <c r="I46" s="115">
        <f t="shared" si="8"/>
        <v>0.0946951626242151</v>
      </c>
      <c r="J46" s="107">
        <f>SUM(J47:J50)</f>
        <v>160150</v>
      </c>
      <c r="K46" s="123">
        <f t="shared" si="9"/>
        <v>0.09321457363899503</v>
      </c>
      <c r="L46" s="14" t="s">
        <v>63</v>
      </c>
    </row>
    <row r="47" spans="1:12" ht="13.5">
      <c r="A47" s="25"/>
      <c r="B47" s="30" t="s">
        <v>64</v>
      </c>
      <c r="C47" s="62">
        <v>106048</v>
      </c>
      <c r="D47" s="43">
        <f t="shared" si="7"/>
        <v>0.07107441339883518</v>
      </c>
      <c r="E47" s="42"/>
      <c r="F47" s="42">
        <f>C47</f>
        <v>106048</v>
      </c>
      <c r="G47" s="55"/>
      <c r="H47" s="110">
        <v>111993</v>
      </c>
      <c r="I47" s="118">
        <f t="shared" si="8"/>
        <v>0.07016941812907311</v>
      </c>
      <c r="J47" s="110">
        <v>119259</v>
      </c>
      <c r="K47" s="126">
        <f t="shared" si="9"/>
        <v>0.0694141544652695</v>
      </c>
      <c r="L47" s="15" t="s">
        <v>65</v>
      </c>
    </row>
    <row r="48" spans="1:12" ht="13.5">
      <c r="A48" s="25"/>
      <c r="B48" s="30" t="s">
        <v>66</v>
      </c>
      <c r="C48" s="62">
        <v>35014</v>
      </c>
      <c r="D48" s="43">
        <f t="shared" si="7"/>
        <v>0.023466727432359072</v>
      </c>
      <c r="E48" s="42"/>
      <c r="F48" s="42">
        <f>C48</f>
        <v>35014</v>
      </c>
      <c r="G48" s="55"/>
      <c r="H48" s="110">
        <v>36444</v>
      </c>
      <c r="I48" s="118">
        <f t="shared" si="8"/>
        <v>0.02283405457748199</v>
      </c>
      <c r="J48" s="110">
        <v>38091</v>
      </c>
      <c r="K48" s="126">
        <f t="shared" si="9"/>
        <v>0.0221706920042645</v>
      </c>
      <c r="L48" s="15" t="s">
        <v>34</v>
      </c>
    </row>
    <row r="49" spans="1:12" ht="13.5">
      <c r="A49" s="25"/>
      <c r="B49" s="30" t="s">
        <v>110</v>
      </c>
      <c r="C49" s="62">
        <v>1200</v>
      </c>
      <c r="D49" s="43">
        <f t="shared" si="7"/>
        <v>0.0008042518112420999</v>
      </c>
      <c r="E49" s="42"/>
      <c r="F49" s="42">
        <f>C49</f>
        <v>1200</v>
      </c>
      <c r="G49" s="55"/>
      <c r="H49" s="110">
        <v>1300</v>
      </c>
      <c r="I49" s="118">
        <f t="shared" si="8"/>
        <v>0.0008145173677622266</v>
      </c>
      <c r="J49" s="110">
        <v>1400</v>
      </c>
      <c r="K49" s="126">
        <f t="shared" si="9"/>
        <v>0.0008148635847305217</v>
      </c>
      <c r="L49" s="15" t="s">
        <v>112</v>
      </c>
    </row>
    <row r="50" spans="1:12" ht="13.5">
      <c r="A50" s="24"/>
      <c r="B50" s="30" t="s">
        <v>111</v>
      </c>
      <c r="C50" s="62">
        <v>1400</v>
      </c>
      <c r="D50" s="43">
        <f t="shared" si="7"/>
        <v>0.0009382937797824499</v>
      </c>
      <c r="E50" s="42"/>
      <c r="F50" s="42">
        <f>C50</f>
        <v>1400</v>
      </c>
      <c r="G50" s="54"/>
      <c r="H50" s="110">
        <v>1400</v>
      </c>
      <c r="I50" s="118">
        <f t="shared" si="8"/>
        <v>0.0008771725498977824</v>
      </c>
      <c r="J50" s="110">
        <v>1400</v>
      </c>
      <c r="K50" s="126">
        <f t="shared" si="9"/>
        <v>0.0008148635847305217</v>
      </c>
      <c r="L50" s="56" t="s">
        <v>105</v>
      </c>
    </row>
    <row r="51" spans="1:12" ht="12.75">
      <c r="A51" s="24">
        <v>6</v>
      </c>
      <c r="B51" s="29" t="s">
        <v>97</v>
      </c>
      <c r="C51" s="61">
        <f>C52+C55+C56+C57</f>
        <v>41207</v>
      </c>
      <c r="D51" s="39">
        <f t="shared" si="7"/>
        <v>0.02761733698821101</v>
      </c>
      <c r="E51" s="38"/>
      <c r="F51" s="38"/>
      <c r="G51" s="48">
        <f>SUM(G52:G57)</f>
        <v>41207</v>
      </c>
      <c r="H51" s="107">
        <f>H52+H55+H56+H57</f>
        <v>34358.06646215115</v>
      </c>
      <c r="I51" s="115">
        <f t="shared" si="8"/>
        <v>0.02152710912011615</v>
      </c>
      <c r="J51" s="107">
        <f>J52+J55+J56+J57</f>
        <v>36367.433262648716</v>
      </c>
      <c r="K51" s="123">
        <f t="shared" si="9"/>
        <v>0.02116749788274996</v>
      </c>
      <c r="L51" s="14" t="s">
        <v>67</v>
      </c>
    </row>
    <row r="52" spans="1:12" ht="13.5">
      <c r="A52" s="25"/>
      <c r="B52" s="30" t="s">
        <v>118</v>
      </c>
      <c r="C52" s="62">
        <f>SUM(C53:C54)</f>
        <v>24644</v>
      </c>
      <c r="D52" s="43">
        <f t="shared" si="7"/>
        <v>0.016516651363541926</v>
      </c>
      <c r="E52" s="42"/>
      <c r="F52" s="42"/>
      <c r="G52" s="55">
        <f>C52</f>
        <v>24644</v>
      </c>
      <c r="H52" s="110">
        <v>16700</v>
      </c>
      <c r="I52" s="118">
        <f t="shared" si="8"/>
        <v>0.010463415416637834</v>
      </c>
      <c r="J52" s="110">
        <v>17500</v>
      </c>
      <c r="K52" s="126">
        <f t="shared" si="9"/>
        <v>0.010185794809131522</v>
      </c>
      <c r="L52" s="15" t="s">
        <v>68</v>
      </c>
    </row>
    <row r="53" spans="1:12" ht="14.25">
      <c r="A53" s="25"/>
      <c r="B53" s="77" t="s">
        <v>121</v>
      </c>
      <c r="C53" s="83">
        <v>12455</v>
      </c>
      <c r="D53" s="75">
        <f t="shared" si="7"/>
        <v>0.008347463590850295</v>
      </c>
      <c r="E53" s="47"/>
      <c r="F53" s="26"/>
      <c r="G53" s="34"/>
      <c r="H53" s="112">
        <v>13700</v>
      </c>
      <c r="I53" s="120">
        <f t="shared" si="8"/>
        <v>0.008583759952571157</v>
      </c>
      <c r="J53" s="112">
        <v>14000</v>
      </c>
      <c r="K53" s="128">
        <f t="shared" si="9"/>
        <v>0.008148635847305217</v>
      </c>
      <c r="L53" s="17" t="s">
        <v>122</v>
      </c>
    </row>
    <row r="54" spans="1:12" ht="27">
      <c r="A54" s="25"/>
      <c r="B54" s="131" t="s">
        <v>169</v>
      </c>
      <c r="C54" s="83">
        <v>12189</v>
      </c>
      <c r="D54" s="75">
        <f t="shared" si="7"/>
        <v>0.008169187772691629</v>
      </c>
      <c r="E54" s="47"/>
      <c r="F54" s="26"/>
      <c r="G54" s="34"/>
      <c r="H54" s="112">
        <v>3000</v>
      </c>
      <c r="I54" s="120">
        <f t="shared" si="8"/>
        <v>0.0018796554640666766</v>
      </c>
      <c r="J54" s="112">
        <v>3500</v>
      </c>
      <c r="K54" s="128">
        <f t="shared" si="9"/>
        <v>0.002037158961826304</v>
      </c>
      <c r="L54" s="17" t="s">
        <v>159</v>
      </c>
    </row>
    <row r="55" spans="1:12" ht="13.5">
      <c r="A55" s="25"/>
      <c r="B55" s="30" t="s">
        <v>117</v>
      </c>
      <c r="C55" s="62">
        <v>13563</v>
      </c>
      <c r="D55" s="45">
        <f t="shared" si="7"/>
        <v>0.009090056096563834</v>
      </c>
      <c r="E55" s="46"/>
      <c r="F55" s="46"/>
      <c r="G55" s="55">
        <f>C55</f>
        <v>13563</v>
      </c>
      <c r="H55" s="110">
        <v>14508.06646215115</v>
      </c>
      <c r="I55" s="118">
        <f t="shared" si="8"/>
        <v>0.009090055466208303</v>
      </c>
      <c r="J55" s="110">
        <v>15617.43326264872</v>
      </c>
      <c r="K55" s="126">
        <f t="shared" si="9"/>
        <v>0.009090055466208303</v>
      </c>
      <c r="L55" s="15" t="s">
        <v>69</v>
      </c>
    </row>
    <row r="56" spans="1:12" ht="13.5">
      <c r="A56" s="25"/>
      <c r="B56" s="78" t="s">
        <v>132</v>
      </c>
      <c r="C56" s="79">
        <v>400</v>
      </c>
      <c r="D56" s="80">
        <f t="shared" si="7"/>
        <v>0.00026808393708069994</v>
      </c>
      <c r="E56" s="81"/>
      <c r="F56" s="81"/>
      <c r="G56" s="55">
        <f>C56</f>
        <v>400</v>
      </c>
      <c r="H56" s="113">
        <v>450</v>
      </c>
      <c r="I56" s="121">
        <f t="shared" si="8"/>
        <v>0.0002819483196100015</v>
      </c>
      <c r="J56" s="113">
        <v>450</v>
      </c>
      <c r="K56" s="129">
        <f t="shared" si="9"/>
        <v>0.00026192043794909627</v>
      </c>
      <c r="L56" s="82" t="s">
        <v>126</v>
      </c>
    </row>
    <row r="57" spans="1:12" ht="13.5">
      <c r="A57" s="25"/>
      <c r="B57" s="78" t="s">
        <v>127</v>
      </c>
      <c r="C57" s="79">
        <v>2600</v>
      </c>
      <c r="D57" s="80">
        <f t="shared" si="7"/>
        <v>0.0017425455910245497</v>
      </c>
      <c r="E57" s="81"/>
      <c r="F57" s="81"/>
      <c r="G57" s="55">
        <f>C57</f>
        <v>2600</v>
      </c>
      <c r="H57" s="113">
        <v>2700</v>
      </c>
      <c r="I57" s="121">
        <f t="shared" si="8"/>
        <v>0.0016916899176600089</v>
      </c>
      <c r="J57" s="113">
        <v>2800</v>
      </c>
      <c r="K57" s="129">
        <f t="shared" si="9"/>
        <v>0.0016297271694610434</v>
      </c>
      <c r="L57" s="82" t="s">
        <v>128</v>
      </c>
    </row>
    <row r="58" spans="1:12" ht="12.75">
      <c r="A58" s="24">
        <v>7</v>
      </c>
      <c r="B58" s="29" t="s">
        <v>70</v>
      </c>
      <c r="C58" s="61">
        <f>SUM(C59:C62)</f>
        <v>24500</v>
      </c>
      <c r="D58" s="39">
        <f t="shared" si="7"/>
        <v>0.016420141146192873</v>
      </c>
      <c r="E58" s="38">
        <f>SUM(E59:E61)</f>
        <v>22900</v>
      </c>
      <c r="F58" s="38"/>
      <c r="G58" s="48"/>
      <c r="H58" s="107">
        <f>SUM(H59:H62)</f>
        <v>23600</v>
      </c>
      <c r="I58" s="115">
        <f t="shared" si="8"/>
        <v>0.01478662298399119</v>
      </c>
      <c r="J58" s="107">
        <f>SUM(J59:J62)</f>
        <v>24900</v>
      </c>
      <c r="K58" s="123">
        <f t="shared" si="9"/>
        <v>0.014492930899849992</v>
      </c>
      <c r="L58" s="14" t="s">
        <v>71</v>
      </c>
    </row>
    <row r="59" spans="1:12" ht="13.5">
      <c r="A59" s="25"/>
      <c r="B59" s="30" t="s">
        <v>72</v>
      </c>
      <c r="C59" s="62">
        <v>1000</v>
      </c>
      <c r="D59" s="43">
        <f t="shared" si="7"/>
        <v>0.0006702098427017499</v>
      </c>
      <c r="E59" s="42">
        <f aca="true" t="shared" si="10" ref="E59:E65">C59</f>
        <v>1000</v>
      </c>
      <c r="F59" s="42"/>
      <c r="G59" s="55"/>
      <c r="H59" s="110">
        <v>1000</v>
      </c>
      <c r="I59" s="118">
        <f t="shared" si="8"/>
        <v>0.0006265518213555589</v>
      </c>
      <c r="J59" s="110">
        <v>1000</v>
      </c>
      <c r="K59" s="126">
        <f t="shared" si="9"/>
        <v>0.0005820454176646584</v>
      </c>
      <c r="L59" s="15" t="s">
        <v>73</v>
      </c>
    </row>
    <row r="60" spans="1:12" s="92" customFormat="1" ht="13.5">
      <c r="A60" s="93"/>
      <c r="B60" s="94" t="s">
        <v>137</v>
      </c>
      <c r="C60" s="62">
        <v>19900</v>
      </c>
      <c r="D60" s="43">
        <f t="shared" si="7"/>
        <v>0.013337175869764824</v>
      </c>
      <c r="E60" s="42">
        <f t="shared" si="10"/>
        <v>19900</v>
      </c>
      <c r="F60" s="42"/>
      <c r="G60" s="55"/>
      <c r="H60" s="110">
        <v>19000</v>
      </c>
      <c r="I60" s="118">
        <f t="shared" si="8"/>
        <v>0.01190448460575562</v>
      </c>
      <c r="J60" s="110">
        <v>20000</v>
      </c>
      <c r="K60" s="126">
        <f t="shared" si="9"/>
        <v>0.011640908353293167</v>
      </c>
      <c r="L60" s="72" t="s">
        <v>152</v>
      </c>
    </row>
    <row r="61" spans="1:12" ht="13.5">
      <c r="A61" s="25"/>
      <c r="B61" s="30" t="s">
        <v>74</v>
      </c>
      <c r="C61" s="62">
        <v>2000</v>
      </c>
      <c r="D61" s="43">
        <f t="shared" si="7"/>
        <v>0.0013404196854034998</v>
      </c>
      <c r="E61" s="42">
        <f t="shared" si="10"/>
        <v>2000</v>
      </c>
      <c r="F61" s="42"/>
      <c r="G61" s="55"/>
      <c r="H61" s="110">
        <v>2000</v>
      </c>
      <c r="I61" s="118">
        <f t="shared" si="8"/>
        <v>0.0012531036427111178</v>
      </c>
      <c r="J61" s="110">
        <v>2300</v>
      </c>
      <c r="K61" s="126">
        <f t="shared" si="9"/>
        <v>0.0013387044606287142</v>
      </c>
      <c r="L61" s="15" t="s">
        <v>75</v>
      </c>
    </row>
    <row r="62" spans="1:12" s="92" customFormat="1" ht="13.5">
      <c r="A62" s="93"/>
      <c r="B62" s="94" t="s">
        <v>138</v>
      </c>
      <c r="C62" s="62">
        <v>1600</v>
      </c>
      <c r="D62" s="43">
        <f t="shared" si="7"/>
        <v>0.0010723357483227998</v>
      </c>
      <c r="E62" s="42">
        <f t="shared" si="10"/>
        <v>1600</v>
      </c>
      <c r="F62" s="42"/>
      <c r="G62" s="55"/>
      <c r="H62" s="110">
        <v>1600</v>
      </c>
      <c r="I62" s="118">
        <f t="shared" si="8"/>
        <v>0.0010024829141688943</v>
      </c>
      <c r="J62" s="110">
        <v>1600</v>
      </c>
      <c r="K62" s="126">
        <f t="shared" si="9"/>
        <v>0.0009312726682634534</v>
      </c>
      <c r="L62" s="72" t="s">
        <v>151</v>
      </c>
    </row>
    <row r="63" spans="1:12" ht="12.75">
      <c r="A63" s="24" t="s">
        <v>9</v>
      </c>
      <c r="B63" s="29" t="s">
        <v>76</v>
      </c>
      <c r="C63" s="61">
        <f>SUM(C64:C65)</f>
        <v>5500</v>
      </c>
      <c r="D63" s="39">
        <f t="shared" si="7"/>
        <v>0.0036861541348596244</v>
      </c>
      <c r="E63" s="38">
        <f t="shared" si="10"/>
        <v>5500</v>
      </c>
      <c r="F63" s="38"/>
      <c r="G63" s="48"/>
      <c r="H63" s="107">
        <f>SUM(H64:H65)</f>
        <v>6000</v>
      </c>
      <c r="I63" s="115">
        <f t="shared" si="8"/>
        <v>0.0037593109281333532</v>
      </c>
      <c r="J63" s="107">
        <f>SUM(J64:J65)</f>
        <v>7000</v>
      </c>
      <c r="K63" s="123">
        <f t="shared" si="9"/>
        <v>0.004074317923652608</v>
      </c>
      <c r="L63" s="14" t="s">
        <v>77</v>
      </c>
    </row>
    <row r="64" spans="1:12" ht="13.5">
      <c r="A64" s="24"/>
      <c r="B64" s="30" t="s">
        <v>157</v>
      </c>
      <c r="C64" s="62">
        <v>1500</v>
      </c>
      <c r="D64" s="43">
        <f t="shared" si="7"/>
        <v>0.001005314764052625</v>
      </c>
      <c r="E64" s="42">
        <f t="shared" si="10"/>
        <v>1500</v>
      </c>
      <c r="F64" s="42"/>
      <c r="G64" s="55"/>
      <c r="H64" s="110">
        <v>1000</v>
      </c>
      <c r="I64" s="118">
        <f t="shared" si="8"/>
        <v>0.0006265518213555589</v>
      </c>
      <c r="J64" s="110">
        <v>1000</v>
      </c>
      <c r="K64" s="126">
        <f t="shared" si="9"/>
        <v>0.0005820454176646584</v>
      </c>
      <c r="L64" s="15" t="s">
        <v>158</v>
      </c>
    </row>
    <row r="65" spans="1:12" ht="13.5">
      <c r="A65" s="24"/>
      <c r="B65" s="30" t="s">
        <v>129</v>
      </c>
      <c r="C65" s="62">
        <v>4000</v>
      </c>
      <c r="D65" s="43">
        <f t="shared" si="7"/>
        <v>0.0026808393708069997</v>
      </c>
      <c r="E65" s="42">
        <f t="shared" si="10"/>
        <v>4000</v>
      </c>
      <c r="F65" s="42"/>
      <c r="G65" s="55"/>
      <c r="H65" s="110">
        <v>5000</v>
      </c>
      <c r="I65" s="118">
        <f t="shared" si="8"/>
        <v>0.0031327591067777942</v>
      </c>
      <c r="J65" s="110">
        <v>6000</v>
      </c>
      <c r="K65" s="126">
        <f t="shared" si="9"/>
        <v>0.00349227250598795</v>
      </c>
      <c r="L65" s="15" t="s">
        <v>106</v>
      </c>
    </row>
    <row r="66" spans="1:12" ht="12.75">
      <c r="A66" s="24" t="s">
        <v>35</v>
      </c>
      <c r="B66" s="29" t="s">
        <v>78</v>
      </c>
      <c r="C66" s="61">
        <f>C67+C68+C69</f>
        <v>67872.082</v>
      </c>
      <c r="D66" s="39">
        <f t="shared" si="7"/>
        <v>0.04548853740106027</v>
      </c>
      <c r="E66" s="38">
        <f>SUM(E67:E69)</f>
        <v>67872.082</v>
      </c>
      <c r="F66" s="38"/>
      <c r="G66" s="48"/>
      <c r="H66" s="107">
        <f>H67+H68+H69</f>
        <v>80638</v>
      </c>
      <c r="I66" s="115">
        <f t="shared" si="8"/>
        <v>0.050523885770469554</v>
      </c>
      <c r="J66" s="107">
        <f>J67+J68+J69</f>
        <v>89256</v>
      </c>
      <c r="K66" s="123">
        <f t="shared" si="9"/>
        <v>0.051951045799076744</v>
      </c>
      <c r="L66" s="14" t="s">
        <v>79</v>
      </c>
    </row>
    <row r="67" spans="1:12" ht="13.5">
      <c r="A67" s="25"/>
      <c r="B67" s="30" t="s">
        <v>80</v>
      </c>
      <c r="C67" s="62">
        <v>29110.082</v>
      </c>
      <c r="D67" s="43">
        <f t="shared" si="7"/>
        <v>0.019509863478255042</v>
      </c>
      <c r="E67" s="42">
        <f aca="true" t="shared" si="11" ref="E67:E74">C67</f>
        <v>29110.082</v>
      </c>
      <c r="F67" s="42"/>
      <c r="G67" s="55"/>
      <c r="H67" s="110">
        <v>42438</v>
      </c>
      <c r="I67" s="118">
        <f t="shared" si="8"/>
        <v>0.026589606194687206</v>
      </c>
      <c r="J67" s="110">
        <v>51656</v>
      </c>
      <c r="K67" s="126">
        <f t="shared" si="9"/>
        <v>0.03006613809488559</v>
      </c>
      <c r="L67" s="15" t="s">
        <v>81</v>
      </c>
    </row>
    <row r="68" spans="1:12" s="103" customFormat="1" ht="14.25">
      <c r="A68" s="98"/>
      <c r="B68" s="77" t="s">
        <v>130</v>
      </c>
      <c r="C68" s="99">
        <v>1000</v>
      </c>
      <c r="D68" s="100">
        <f t="shared" si="7"/>
        <v>0.0006702098427017499</v>
      </c>
      <c r="E68" s="101">
        <f t="shared" si="11"/>
        <v>1000</v>
      </c>
      <c r="F68" s="101"/>
      <c r="G68" s="104"/>
      <c r="H68" s="108">
        <v>1200</v>
      </c>
      <c r="I68" s="116">
        <f t="shared" si="8"/>
        <v>0.0007518621856266707</v>
      </c>
      <c r="J68" s="108">
        <v>1500</v>
      </c>
      <c r="K68" s="124">
        <f t="shared" si="9"/>
        <v>0.0008730681264969875</v>
      </c>
      <c r="L68" s="17" t="s">
        <v>131</v>
      </c>
    </row>
    <row r="69" spans="1:12" ht="13.5">
      <c r="A69" s="25"/>
      <c r="B69" s="30" t="s">
        <v>120</v>
      </c>
      <c r="C69" s="62">
        <v>37762</v>
      </c>
      <c r="D69" s="43">
        <f t="shared" si="7"/>
        <v>0.02530846408010348</v>
      </c>
      <c r="E69" s="42">
        <f t="shared" si="11"/>
        <v>37762</v>
      </c>
      <c r="F69" s="42"/>
      <c r="G69" s="55"/>
      <c r="H69" s="110">
        <v>37000</v>
      </c>
      <c r="I69" s="118">
        <f t="shared" si="8"/>
        <v>0.02318241739015568</v>
      </c>
      <c r="J69" s="110">
        <v>36100</v>
      </c>
      <c r="K69" s="126">
        <f t="shared" si="9"/>
        <v>0.021011839577694168</v>
      </c>
      <c r="L69" s="15" t="s">
        <v>82</v>
      </c>
    </row>
    <row r="70" spans="1:12" ht="12.75">
      <c r="A70" s="24" t="s">
        <v>144</v>
      </c>
      <c r="B70" s="29" t="s">
        <v>141</v>
      </c>
      <c r="C70" s="61">
        <f>SUM(C71:C73)</f>
        <v>20000</v>
      </c>
      <c r="D70" s="39">
        <f t="shared" si="7"/>
        <v>0.013404196854035</v>
      </c>
      <c r="E70" s="40">
        <f t="shared" si="11"/>
        <v>20000</v>
      </c>
      <c r="F70" s="40"/>
      <c r="G70" s="54"/>
      <c r="H70" s="107">
        <f>SUM(H71:H73)</f>
        <v>16500</v>
      </c>
      <c r="I70" s="115">
        <f t="shared" si="8"/>
        <v>0.01033810505236672</v>
      </c>
      <c r="J70" s="107">
        <f>SUM(J71:J73)</f>
        <v>0</v>
      </c>
      <c r="K70" s="123">
        <f t="shared" si="9"/>
        <v>0</v>
      </c>
      <c r="L70" s="18" t="s">
        <v>145</v>
      </c>
    </row>
    <row r="71" spans="1:12" ht="13.5">
      <c r="A71" s="24"/>
      <c r="B71" s="30" t="s">
        <v>142</v>
      </c>
      <c r="C71" s="62">
        <v>20000</v>
      </c>
      <c r="D71" s="43">
        <f t="shared" si="7"/>
        <v>0.013404196854035</v>
      </c>
      <c r="E71" s="42">
        <f t="shared" si="11"/>
        <v>20000</v>
      </c>
      <c r="F71" s="40"/>
      <c r="G71" s="54"/>
      <c r="H71" s="110">
        <v>16500</v>
      </c>
      <c r="I71" s="118">
        <f t="shared" si="8"/>
        <v>0.01033810505236672</v>
      </c>
      <c r="J71" s="110"/>
      <c r="K71" s="126">
        <f t="shared" si="9"/>
        <v>0</v>
      </c>
      <c r="L71" s="56" t="s">
        <v>146</v>
      </c>
    </row>
    <row r="72" spans="1:12" ht="13.5">
      <c r="A72" s="24"/>
      <c r="B72" s="30" t="s">
        <v>143</v>
      </c>
      <c r="C72" s="62"/>
      <c r="D72" s="43"/>
      <c r="E72" s="42"/>
      <c r="F72" s="40"/>
      <c r="G72" s="54"/>
      <c r="H72" s="110"/>
      <c r="I72" s="118"/>
      <c r="J72" s="110"/>
      <c r="K72" s="126"/>
      <c r="L72" s="56" t="s">
        <v>147</v>
      </c>
    </row>
    <row r="73" spans="1:12" ht="13.5">
      <c r="A73" s="24"/>
      <c r="B73" s="30" t="s">
        <v>44</v>
      </c>
      <c r="C73" s="62"/>
      <c r="D73" s="43"/>
      <c r="E73" s="42"/>
      <c r="F73" s="40"/>
      <c r="G73" s="54"/>
      <c r="H73" s="110"/>
      <c r="I73" s="118"/>
      <c r="J73" s="110"/>
      <c r="K73" s="126"/>
      <c r="L73" s="56" t="s">
        <v>102</v>
      </c>
    </row>
    <row r="74" spans="1:12" s="105" customFormat="1" ht="13.5">
      <c r="A74" s="24" t="s">
        <v>163</v>
      </c>
      <c r="B74" s="29" t="s">
        <v>164</v>
      </c>
      <c r="C74" s="61">
        <v>3000</v>
      </c>
      <c r="D74" s="43">
        <f>C74/C$84</f>
        <v>0.00201062952810525</v>
      </c>
      <c r="E74" s="42">
        <f t="shared" si="11"/>
        <v>3000</v>
      </c>
      <c r="F74" s="40"/>
      <c r="G74" s="54"/>
      <c r="H74" s="107">
        <v>4000</v>
      </c>
      <c r="I74" s="118">
        <f>H74/H$84</f>
        <v>0.0025062072854222356</v>
      </c>
      <c r="J74" s="107">
        <v>4000</v>
      </c>
      <c r="K74" s="126">
        <f>J74/J$84</f>
        <v>0.0023281816706586336</v>
      </c>
      <c r="L74" s="18"/>
    </row>
    <row r="75" spans="1:12" ht="12.75">
      <c r="A75" s="23"/>
      <c r="B75" s="32" t="s">
        <v>83</v>
      </c>
      <c r="C75" s="61">
        <f>+C5-C31</f>
        <v>-60528.26217000006</v>
      </c>
      <c r="D75" s="39">
        <f>C75/C$84</f>
        <v>-0.04056663706796602</v>
      </c>
      <c r="E75" s="38">
        <f>+E5-E31</f>
        <v>66588.95783000003</v>
      </c>
      <c r="F75" s="38">
        <f>+F5-F31</f>
        <v>-74873.22</v>
      </c>
      <c r="G75" s="48">
        <f>+G5-G31</f>
        <v>-29124</v>
      </c>
      <c r="H75" s="107">
        <f>+H5-H31</f>
        <v>-48185.977979047515</v>
      </c>
      <c r="I75" s="115">
        <f>H75/H$84</f>
        <v>-0.03019101226657107</v>
      </c>
      <c r="J75" s="107">
        <f>+J5-J31</f>
        <v>-21546.98521616083</v>
      </c>
      <c r="K75" s="123">
        <f>J75/J$84</f>
        <v>-0.012541324009554548</v>
      </c>
      <c r="L75" s="60" t="s">
        <v>96</v>
      </c>
    </row>
    <row r="76" spans="1:12" ht="13.5" customHeight="1">
      <c r="A76" s="23"/>
      <c r="B76" s="31" t="s">
        <v>84</v>
      </c>
      <c r="C76" s="61">
        <f>C77+C80</f>
        <v>60528.04217000003</v>
      </c>
      <c r="D76" s="39">
        <f>C76/C$84</f>
        <v>0.04056648962180061</v>
      </c>
      <c r="E76" s="38">
        <f>+-E75</f>
        <v>-66588.95783000003</v>
      </c>
      <c r="F76" s="38">
        <f>+-F75</f>
        <v>74873.22</v>
      </c>
      <c r="G76" s="48">
        <f>+-G75</f>
        <v>29124</v>
      </c>
      <c r="H76" s="107">
        <f>H77+H80</f>
        <v>48185.5</v>
      </c>
      <c r="I76" s="115">
        <f>H76/H$84</f>
        <v>0.030190712787928283</v>
      </c>
      <c r="J76" s="107">
        <f>J77+J80</f>
        <v>21547.4</v>
      </c>
      <c r="K76" s="123">
        <f>J76/J$84</f>
        <v>0.01254156543258746</v>
      </c>
      <c r="L76" s="14" t="s">
        <v>85</v>
      </c>
    </row>
    <row r="77" spans="1:12" ht="12.75">
      <c r="A77" s="23"/>
      <c r="B77" s="29" t="s">
        <v>86</v>
      </c>
      <c r="C77" s="61">
        <f>SUM(C78:C79)</f>
        <v>43674.04217000003</v>
      </c>
      <c r="D77" s="39">
        <f>C77/C$84</f>
        <v>0.029270772932905312</v>
      </c>
      <c r="E77" s="38"/>
      <c r="F77" s="38"/>
      <c r="G77" s="48"/>
      <c r="H77" s="107">
        <f>SUM(H78:H79)</f>
        <v>30749</v>
      </c>
      <c r="I77" s="115">
        <f>H77/H$84</f>
        <v>0.01926584195486208</v>
      </c>
      <c r="J77" s="107">
        <f>SUM(J78:J79)</f>
        <v>22347</v>
      </c>
      <c r="K77" s="123">
        <f>J77/J$84</f>
        <v>0.01300696894855212</v>
      </c>
      <c r="L77" s="14" t="s">
        <v>58</v>
      </c>
    </row>
    <row r="78" spans="1:12" ht="13.5">
      <c r="A78" s="27"/>
      <c r="B78" s="30" t="s">
        <v>87</v>
      </c>
      <c r="C78" s="62">
        <v>1500</v>
      </c>
      <c r="D78" s="43"/>
      <c r="E78" s="42"/>
      <c r="F78" s="42"/>
      <c r="G78" s="55"/>
      <c r="H78" s="110"/>
      <c r="I78" s="118"/>
      <c r="J78" s="110"/>
      <c r="K78" s="126"/>
      <c r="L78" s="15" t="s">
        <v>88</v>
      </c>
    </row>
    <row r="79" spans="1:12" ht="13.5">
      <c r="A79" s="27"/>
      <c r="B79" s="30" t="s">
        <v>89</v>
      </c>
      <c r="C79" s="62">
        <v>42174.04217000003</v>
      </c>
      <c r="D79" s="43">
        <f>C79/C$84</f>
        <v>0.02826545816885269</v>
      </c>
      <c r="E79" s="42"/>
      <c r="F79" s="42"/>
      <c r="G79" s="55"/>
      <c r="H79" s="110">
        <v>30749</v>
      </c>
      <c r="I79" s="118">
        <f>H79/H$84</f>
        <v>0.01926584195486208</v>
      </c>
      <c r="J79" s="110">
        <v>22347</v>
      </c>
      <c r="K79" s="126">
        <f>J79/J$84</f>
        <v>0.01300696894855212</v>
      </c>
      <c r="L79" s="19" t="s">
        <v>90</v>
      </c>
    </row>
    <row r="80" spans="1:12" ht="12.75">
      <c r="A80" s="23"/>
      <c r="B80" s="29" t="s">
        <v>91</v>
      </c>
      <c r="C80" s="61">
        <f>+C81+C82+C83</f>
        <v>16854</v>
      </c>
      <c r="D80" s="39">
        <f>C80/C$84</f>
        <v>0.011295716688895292</v>
      </c>
      <c r="E80" s="39"/>
      <c r="F80" s="39"/>
      <c r="G80" s="51"/>
      <c r="H80" s="107">
        <f>+H81+H82+H83</f>
        <v>17436.5</v>
      </c>
      <c r="I80" s="115">
        <f>H80/H$84</f>
        <v>0.010924870833066203</v>
      </c>
      <c r="J80" s="107">
        <f>+J81+J82+J83</f>
        <v>-799.5999999999985</v>
      </c>
      <c r="K80" s="123">
        <f>J80/J$84</f>
        <v>-0.00046540351596465997</v>
      </c>
      <c r="L80" s="14" t="s">
        <v>60</v>
      </c>
    </row>
    <row r="81" spans="1:12" ht="13.5">
      <c r="A81" s="27"/>
      <c r="B81" s="30" t="s">
        <v>98</v>
      </c>
      <c r="C81" s="62">
        <v>69812</v>
      </c>
      <c r="D81" s="45">
        <f>C81/C$84</f>
        <v>0.04678868953869456</v>
      </c>
      <c r="E81" s="45"/>
      <c r="F81" s="45"/>
      <c r="G81" s="53"/>
      <c r="H81" s="110">
        <v>29000.5</v>
      </c>
      <c r="I81" s="118">
        <f>H81/H$84</f>
        <v>0.018170316095221885</v>
      </c>
      <c r="J81" s="110">
        <v>27100.4</v>
      </c>
      <c r="K81" s="126">
        <f>J81/J$84</f>
        <v>0.015773663636879307</v>
      </c>
      <c r="L81" s="15" t="s">
        <v>92</v>
      </c>
    </row>
    <row r="82" spans="1:12" ht="13.5">
      <c r="A82" s="27"/>
      <c r="B82" s="30" t="s">
        <v>93</v>
      </c>
      <c r="C82" s="62">
        <v>-66958</v>
      </c>
      <c r="D82" s="43">
        <f>C82/C$84</f>
        <v>-0.04487591064762377</v>
      </c>
      <c r="E82" s="43"/>
      <c r="F82" s="43"/>
      <c r="G82" s="50"/>
      <c r="H82" s="110">
        <v>-25564</v>
      </c>
      <c r="I82" s="118">
        <f>H82/H$84</f>
        <v>-0.016017170761133508</v>
      </c>
      <c r="J82" s="110">
        <v>-27900</v>
      </c>
      <c r="K82" s="126">
        <f>J82/J$84</f>
        <v>-0.01623906715284397</v>
      </c>
      <c r="L82" s="15" t="s">
        <v>94</v>
      </c>
    </row>
    <row r="83" spans="1:12" ht="14.25" thickBot="1">
      <c r="A83" s="27"/>
      <c r="B83" s="30" t="s">
        <v>150</v>
      </c>
      <c r="C83" s="62">
        <v>14000</v>
      </c>
      <c r="D83" s="43">
        <f>C83/C$84</f>
        <v>0.009382937797824498</v>
      </c>
      <c r="E83" s="43"/>
      <c r="F83" s="43"/>
      <c r="G83" s="50"/>
      <c r="H83" s="110">
        <v>14000</v>
      </c>
      <c r="I83" s="118">
        <f>H83/H$84</f>
        <v>0.008771725498977824</v>
      </c>
      <c r="J83" s="110"/>
      <c r="K83" s="126">
        <f>J83/J$84</f>
        <v>0</v>
      </c>
      <c r="L83" s="15" t="s">
        <v>148</v>
      </c>
    </row>
    <row r="84" spans="1:12" ht="15.75" thickBot="1" thickTop="1">
      <c r="A84" s="65"/>
      <c r="B84" s="66" t="s">
        <v>114</v>
      </c>
      <c r="C84" s="91">
        <v>1492070</v>
      </c>
      <c r="D84" s="90">
        <v>1</v>
      </c>
      <c r="E84" s="67"/>
      <c r="F84" s="67"/>
      <c r="G84" s="68"/>
      <c r="H84" s="91">
        <v>1596037.1766799395</v>
      </c>
      <c r="I84" s="90">
        <v>1</v>
      </c>
      <c r="J84" s="91">
        <v>1718078.984303839</v>
      </c>
      <c r="K84" s="130">
        <v>1</v>
      </c>
      <c r="L84" s="69"/>
    </row>
    <row r="85" spans="1:12" ht="14.25" thickTop="1">
      <c r="A85" s="8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1"/>
    </row>
    <row r="86" spans="1:11" ht="12" customHeight="1">
      <c r="A86" s="73"/>
      <c r="B86" s="12"/>
      <c r="C86" s="74"/>
      <c r="D86" s="1"/>
      <c r="E86" s="1"/>
      <c r="F86" s="1"/>
      <c r="G86" s="1"/>
      <c r="H86" s="74"/>
      <c r="I86" s="1"/>
      <c r="J86" s="74"/>
      <c r="K86" s="1"/>
    </row>
    <row r="87" spans="2:11" ht="13.5">
      <c r="B87" s="12"/>
      <c r="C87" s="1"/>
      <c r="D87" s="1"/>
      <c r="E87" s="1"/>
      <c r="F87" s="1"/>
      <c r="G87" s="1"/>
      <c r="H87" s="1"/>
      <c r="I87" s="1"/>
      <c r="J87" s="1"/>
      <c r="K87" s="1"/>
    </row>
    <row r="88" spans="2:11" ht="13.5">
      <c r="B88" s="12"/>
      <c r="C88" s="1"/>
      <c r="D88" s="1"/>
      <c r="E88" s="1"/>
      <c r="F88" s="1"/>
      <c r="G88" s="1"/>
      <c r="H88" s="1"/>
      <c r="I88" s="1"/>
      <c r="J88" s="1"/>
      <c r="K88" s="1"/>
    </row>
    <row r="90" spans="3:11" ht="12.75">
      <c r="C90" s="1"/>
      <c r="D90" s="70"/>
      <c r="E90" s="1"/>
      <c r="F90" s="1"/>
      <c r="G90" s="1"/>
      <c r="H90" s="1"/>
      <c r="I90" s="70"/>
      <c r="J90" s="1"/>
      <c r="K90" s="70"/>
    </row>
    <row r="91" spans="3:11" ht="12.75">
      <c r="C91" s="2"/>
      <c r="D91" s="71"/>
      <c r="E91" s="2"/>
      <c r="F91" s="2"/>
      <c r="G91" s="2"/>
      <c r="H91" s="2"/>
      <c r="I91" s="71"/>
      <c r="J91" s="2"/>
      <c r="K91" s="71"/>
    </row>
  </sheetData>
  <sheetProtection/>
  <printOptions horizontalCentered="1"/>
  <pageMargins left="0.3937007874015748" right="0.3937007874015748" top="0.984251968503937" bottom="0.5118110236220472" header="0.5118110236220472" footer="0.5118110236220472"/>
  <pageSetup fitToHeight="1" fitToWidth="1" horizontalDpi="600" verticalDpi="600" orientation="portrait" paperSize="9" scale="52" r:id="rId1"/>
  <headerFooter alignWithMargins="0">
    <oddHeader>&amp;LTab.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Lumturi Thanasi</cp:lastModifiedBy>
  <cp:lastPrinted>2014-11-03T12:33:29Z</cp:lastPrinted>
  <dcterms:created xsi:type="dcterms:W3CDTF">2007-10-11T18:21:49Z</dcterms:created>
  <dcterms:modified xsi:type="dcterms:W3CDTF">2014-11-03T13:10:24Z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